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d.docs.live.net/90302414d5330527/経済研究/20240805均衡概念の再定義とイノベーションの理論/"/>
    </mc:Choice>
  </mc:AlternateContent>
  <xr:revisionPtr revIDLastSave="133" documentId="8_{10D5699C-047D-45D3-A467-83B696F2DCB1}" xr6:coauthVersionLast="47" xr6:coauthVersionMax="47" xr10:uidLastSave="{5B4A4729-799C-47F4-8702-1A4B5CFD5F27}"/>
  <bookViews>
    <workbookView xWindow="-108" yWindow="-108" windowWidth="23256" windowHeight="13896" xr2:uid="{00000000-000D-0000-FFFF-FFFF00000000}"/>
  </bookViews>
  <sheets>
    <sheet name="BOPbyWorldGDP_original" sheetId="1" r:id="rId1"/>
    <sheet name="BOPbyWorldGDP" sheetId="2" r:id="rId2"/>
    <sheet name="シミュレーション_単一モデル" sheetId="5" r:id="rId3"/>
    <sheet name="シミュレーション_二か国モデル" sheetId="6" r:id="rId4"/>
    <sheet name="OECSstat - 2 - 20250715model" sheetId="10" r:id="rId5"/>
    <sheet name="推計結果" sheetId="13" r:id="rId6"/>
  </sheets>
  <calcPr calcId="191029"/>
</workbook>
</file>

<file path=xl/calcChain.xml><?xml version="1.0" encoding="utf-8"?>
<calcChain xmlns="http://schemas.openxmlformats.org/spreadsheetml/2006/main">
  <c r="AR5" i="10" l="1"/>
  <c r="AR6" i="10"/>
  <c r="AR7" i="10"/>
  <c r="AR8" i="10"/>
  <c r="AR9" i="10"/>
  <c r="AR10" i="10"/>
  <c r="AR11" i="10"/>
  <c r="AR12" i="10"/>
  <c r="AR13" i="10"/>
  <c r="AR14" i="10"/>
  <c r="AR15" i="10"/>
  <c r="AR16" i="10"/>
  <c r="AR17" i="10"/>
  <c r="AR18" i="10"/>
  <c r="AR19" i="10"/>
  <c r="AR20" i="10"/>
  <c r="AR21" i="10"/>
  <c r="AR22" i="10"/>
  <c r="AR23" i="10"/>
  <c r="AR24" i="10"/>
  <c r="AR25" i="10"/>
  <c r="AR26" i="10"/>
  <c r="AR27" i="10"/>
  <c r="AR28" i="10"/>
  <c r="AR29" i="10"/>
  <c r="AR30" i="10"/>
  <c r="AR31" i="10"/>
  <c r="AR32" i="10"/>
  <c r="AR33" i="10"/>
  <c r="AR34" i="10"/>
  <c r="AR35" i="10"/>
  <c r="AR36" i="10"/>
  <c r="AR37" i="10"/>
  <c r="AR38" i="10"/>
  <c r="AR39" i="10"/>
  <c r="AR40" i="10"/>
  <c r="AR41" i="10"/>
  <c r="AR42" i="10"/>
  <c r="AR43" i="10"/>
  <c r="AR44" i="10"/>
  <c r="AR45" i="10"/>
  <c r="AR46" i="10"/>
  <c r="AR47" i="10"/>
  <c r="AR48" i="10"/>
  <c r="AR49" i="10"/>
  <c r="AR50" i="10"/>
  <c r="AR51" i="10"/>
  <c r="AR52" i="10"/>
  <c r="AR53" i="10"/>
  <c r="AR4" i="10"/>
  <c r="AQ2" i="10"/>
  <c r="AQ1" i="10"/>
  <c r="P43" i="10"/>
  <c r="Q6" i="10"/>
  <c r="P39" i="10" l="1"/>
  <c r="P51" i="10"/>
  <c r="P35" i="10"/>
  <c r="P47" i="10"/>
  <c r="P8" i="10"/>
  <c r="P27" i="10"/>
  <c r="P19" i="10"/>
  <c r="P11" i="10"/>
  <c r="P4" i="10"/>
  <c r="P46" i="10"/>
  <c r="P38" i="10"/>
  <c r="P34" i="10"/>
  <c r="P26" i="10"/>
  <c r="P22" i="10"/>
  <c r="P18" i="10"/>
  <c r="P14" i="10"/>
  <c r="P6" i="10"/>
  <c r="P53" i="10"/>
  <c r="P49" i="10"/>
  <c r="P45" i="10"/>
  <c r="P41" i="10"/>
  <c r="P37" i="10"/>
  <c r="P33" i="10"/>
  <c r="P29" i="10"/>
  <c r="P25" i="10"/>
  <c r="P21" i="10"/>
  <c r="P17" i="10"/>
  <c r="P13" i="10"/>
  <c r="P9" i="10"/>
  <c r="P5" i="10"/>
  <c r="P31" i="10"/>
  <c r="P23" i="10"/>
  <c r="P15" i="10"/>
  <c r="P7" i="10"/>
  <c r="P50" i="10"/>
  <c r="P42" i="10"/>
  <c r="P30" i="10"/>
  <c r="P10" i="10"/>
  <c r="P52" i="10"/>
  <c r="P48" i="10"/>
  <c r="P44" i="10"/>
  <c r="P40" i="10"/>
  <c r="P36" i="10"/>
  <c r="P32" i="10"/>
  <c r="P28" i="10"/>
  <c r="P24" i="10"/>
  <c r="P20" i="10"/>
  <c r="P16" i="10"/>
  <c r="P12" i="10"/>
  <c r="Q4" i="10"/>
  <c r="Q53" i="10"/>
  <c r="Q51" i="10"/>
  <c r="Q49" i="10"/>
  <c r="Q47" i="10"/>
  <c r="Q45" i="10"/>
  <c r="Q43" i="10"/>
  <c r="Q41" i="10"/>
  <c r="Q39" i="10"/>
  <c r="Q37" i="10"/>
  <c r="Q35" i="10"/>
  <c r="Q33" i="10"/>
  <c r="Q31" i="10"/>
  <c r="Q29" i="10"/>
  <c r="Q27" i="10"/>
  <c r="Q25" i="10"/>
  <c r="Q23" i="10"/>
  <c r="Q21" i="10"/>
  <c r="Q19" i="10"/>
  <c r="Q17" i="10"/>
  <c r="Q15" i="10"/>
  <c r="Q13" i="10"/>
  <c r="Q11" i="10"/>
  <c r="Q9" i="10"/>
  <c r="Q7" i="10"/>
  <c r="Q5" i="10"/>
  <c r="Q52" i="10"/>
  <c r="Q50" i="10"/>
  <c r="Q48" i="10"/>
  <c r="Q46" i="10"/>
  <c r="Q44" i="10"/>
  <c r="Q42" i="10"/>
  <c r="Q40" i="10"/>
  <c r="Q38" i="10"/>
  <c r="Q36" i="10"/>
  <c r="Q34" i="10"/>
  <c r="Q32" i="10"/>
  <c r="Q30" i="10"/>
  <c r="Q28" i="10"/>
  <c r="Q26" i="10"/>
  <c r="Q24" i="10"/>
  <c r="Q22" i="10"/>
  <c r="Q20" i="10"/>
  <c r="Q18" i="10"/>
  <c r="Q16" i="10"/>
  <c r="Q14" i="10"/>
  <c r="Q12" i="10"/>
  <c r="Q10" i="10"/>
  <c r="Q8" i="10"/>
  <c r="P1" i="10" l="1"/>
  <c r="Q1" i="10"/>
  <c r="G5" i="10" l="1"/>
  <c r="H5" i="10"/>
  <c r="I5" i="10"/>
  <c r="J5" i="10"/>
  <c r="K5" i="10"/>
  <c r="L5" i="10"/>
  <c r="M5" i="10"/>
  <c r="N5" i="10"/>
  <c r="O5" i="10"/>
  <c r="G6" i="10"/>
  <c r="H6" i="10"/>
  <c r="I6" i="10"/>
  <c r="J6" i="10"/>
  <c r="K6" i="10"/>
  <c r="L6" i="10"/>
  <c r="M6" i="10"/>
  <c r="N6" i="10"/>
  <c r="O6" i="10"/>
  <c r="G7" i="10"/>
  <c r="H7" i="10"/>
  <c r="I7" i="10"/>
  <c r="J7" i="10"/>
  <c r="K7" i="10"/>
  <c r="L7" i="10"/>
  <c r="M7" i="10"/>
  <c r="N7" i="10"/>
  <c r="O7" i="10"/>
  <c r="G8" i="10"/>
  <c r="H8" i="10"/>
  <c r="I8" i="10"/>
  <c r="J8" i="10"/>
  <c r="K8" i="10"/>
  <c r="L8" i="10"/>
  <c r="M8" i="10"/>
  <c r="N8" i="10"/>
  <c r="O8" i="10"/>
  <c r="G9" i="10"/>
  <c r="H9" i="10"/>
  <c r="I9" i="10"/>
  <c r="J9" i="10"/>
  <c r="K9" i="10"/>
  <c r="L9" i="10"/>
  <c r="M9" i="10"/>
  <c r="N9" i="10"/>
  <c r="O9" i="10"/>
  <c r="G10" i="10"/>
  <c r="H10" i="10"/>
  <c r="I10" i="10"/>
  <c r="J10" i="10"/>
  <c r="K10" i="10"/>
  <c r="L10" i="10"/>
  <c r="M10" i="10"/>
  <c r="N10" i="10"/>
  <c r="O10" i="10"/>
  <c r="G11" i="10"/>
  <c r="H11" i="10"/>
  <c r="I11" i="10"/>
  <c r="J11" i="10"/>
  <c r="K11" i="10"/>
  <c r="L11" i="10"/>
  <c r="M11" i="10"/>
  <c r="N11" i="10"/>
  <c r="O11" i="10"/>
  <c r="G12" i="10"/>
  <c r="H12" i="10"/>
  <c r="I12" i="10"/>
  <c r="J12" i="10"/>
  <c r="K12" i="10"/>
  <c r="L12" i="10"/>
  <c r="M12" i="10"/>
  <c r="N12" i="10"/>
  <c r="O12" i="10"/>
  <c r="G13" i="10"/>
  <c r="H13" i="10"/>
  <c r="I13" i="10"/>
  <c r="J13" i="10"/>
  <c r="K13" i="10"/>
  <c r="L13" i="10"/>
  <c r="M13" i="10"/>
  <c r="N13" i="10"/>
  <c r="O13" i="10"/>
  <c r="G14" i="10"/>
  <c r="H14" i="10"/>
  <c r="I14" i="10"/>
  <c r="J14" i="10"/>
  <c r="K14" i="10"/>
  <c r="L14" i="10"/>
  <c r="M14" i="10"/>
  <c r="N14" i="10"/>
  <c r="O14" i="10"/>
  <c r="G15" i="10"/>
  <c r="H15" i="10"/>
  <c r="I15" i="10"/>
  <c r="J15" i="10"/>
  <c r="K15" i="10"/>
  <c r="L15" i="10"/>
  <c r="M15" i="10"/>
  <c r="N15" i="10"/>
  <c r="O15" i="10"/>
  <c r="G16" i="10"/>
  <c r="H16" i="10"/>
  <c r="I16" i="10"/>
  <c r="J16" i="10"/>
  <c r="K16" i="10"/>
  <c r="L16" i="10"/>
  <c r="M16" i="10"/>
  <c r="N16" i="10"/>
  <c r="O16" i="10"/>
  <c r="G17" i="10"/>
  <c r="H17" i="10"/>
  <c r="I17" i="10"/>
  <c r="J17" i="10"/>
  <c r="K17" i="10"/>
  <c r="L17" i="10"/>
  <c r="M17" i="10"/>
  <c r="N17" i="10"/>
  <c r="O17" i="10"/>
  <c r="G18" i="10"/>
  <c r="H18" i="10"/>
  <c r="I18" i="10"/>
  <c r="J18" i="10"/>
  <c r="K18" i="10"/>
  <c r="L18" i="10"/>
  <c r="M18" i="10"/>
  <c r="N18" i="10"/>
  <c r="O18" i="10"/>
  <c r="G19" i="10"/>
  <c r="H19" i="10"/>
  <c r="I19" i="10"/>
  <c r="J19" i="10"/>
  <c r="K19" i="10"/>
  <c r="L19" i="10"/>
  <c r="M19" i="10"/>
  <c r="N19" i="10"/>
  <c r="O19" i="10"/>
  <c r="G20" i="10"/>
  <c r="H20" i="10"/>
  <c r="I20" i="10"/>
  <c r="J20" i="10"/>
  <c r="K20" i="10"/>
  <c r="L20" i="10"/>
  <c r="M20" i="10"/>
  <c r="N20" i="10"/>
  <c r="O20" i="10"/>
  <c r="G21" i="10"/>
  <c r="H21" i="10"/>
  <c r="I21" i="10"/>
  <c r="J21" i="10"/>
  <c r="K21" i="10"/>
  <c r="L21" i="10"/>
  <c r="M21" i="10"/>
  <c r="N21" i="10"/>
  <c r="O21" i="10"/>
  <c r="G22" i="10"/>
  <c r="H22" i="10"/>
  <c r="I22" i="10"/>
  <c r="J22" i="10"/>
  <c r="K22" i="10"/>
  <c r="L22" i="10"/>
  <c r="M22" i="10"/>
  <c r="N22" i="10"/>
  <c r="O22" i="10"/>
  <c r="G23" i="10"/>
  <c r="H23" i="10"/>
  <c r="I23" i="10"/>
  <c r="J23" i="10"/>
  <c r="K23" i="10"/>
  <c r="L23" i="10"/>
  <c r="M23" i="10"/>
  <c r="N23" i="10"/>
  <c r="O23" i="10"/>
  <c r="G24" i="10"/>
  <c r="H24" i="10"/>
  <c r="I24" i="10"/>
  <c r="J24" i="10"/>
  <c r="K24" i="10"/>
  <c r="L24" i="10"/>
  <c r="M24" i="10"/>
  <c r="N24" i="10"/>
  <c r="O24" i="10"/>
  <c r="G25" i="10"/>
  <c r="H25" i="10"/>
  <c r="I25" i="10"/>
  <c r="J25" i="10"/>
  <c r="K25" i="10"/>
  <c r="L25" i="10"/>
  <c r="M25" i="10"/>
  <c r="N25" i="10"/>
  <c r="O25" i="10"/>
  <c r="G26" i="10"/>
  <c r="H26" i="10"/>
  <c r="I26" i="10"/>
  <c r="J26" i="10"/>
  <c r="K26" i="10"/>
  <c r="L26" i="10"/>
  <c r="M26" i="10"/>
  <c r="N26" i="10"/>
  <c r="O26" i="10"/>
  <c r="G27" i="10"/>
  <c r="H27" i="10"/>
  <c r="I27" i="10"/>
  <c r="J27" i="10"/>
  <c r="K27" i="10"/>
  <c r="L27" i="10"/>
  <c r="M27" i="10"/>
  <c r="N27" i="10"/>
  <c r="O27" i="10"/>
  <c r="G28" i="10"/>
  <c r="H28" i="10"/>
  <c r="I28" i="10"/>
  <c r="J28" i="10"/>
  <c r="K28" i="10"/>
  <c r="L28" i="10"/>
  <c r="M28" i="10"/>
  <c r="N28" i="10"/>
  <c r="O28" i="10"/>
  <c r="G29" i="10"/>
  <c r="H29" i="10"/>
  <c r="I29" i="10"/>
  <c r="J29" i="10"/>
  <c r="K29" i="10"/>
  <c r="L29" i="10"/>
  <c r="M29" i="10"/>
  <c r="N29" i="10"/>
  <c r="O29" i="10"/>
  <c r="G30" i="10"/>
  <c r="H30" i="10"/>
  <c r="I30" i="10"/>
  <c r="J30" i="10"/>
  <c r="K30" i="10"/>
  <c r="L30" i="10"/>
  <c r="M30" i="10"/>
  <c r="N30" i="10"/>
  <c r="O30" i="10"/>
  <c r="G31" i="10"/>
  <c r="H31" i="10"/>
  <c r="I31" i="10"/>
  <c r="J31" i="10"/>
  <c r="K31" i="10"/>
  <c r="L31" i="10"/>
  <c r="M31" i="10"/>
  <c r="N31" i="10"/>
  <c r="O31" i="10"/>
  <c r="G32" i="10"/>
  <c r="H32" i="10"/>
  <c r="I32" i="10"/>
  <c r="J32" i="10"/>
  <c r="K32" i="10"/>
  <c r="L32" i="10"/>
  <c r="M32" i="10"/>
  <c r="N32" i="10"/>
  <c r="O32" i="10"/>
  <c r="G33" i="10"/>
  <c r="H33" i="10"/>
  <c r="I33" i="10"/>
  <c r="J33" i="10"/>
  <c r="K33" i="10"/>
  <c r="L33" i="10"/>
  <c r="M33" i="10"/>
  <c r="N33" i="10"/>
  <c r="O33" i="10"/>
  <c r="G34" i="10"/>
  <c r="H34" i="10"/>
  <c r="I34" i="10"/>
  <c r="J34" i="10"/>
  <c r="K34" i="10"/>
  <c r="L34" i="10"/>
  <c r="M34" i="10"/>
  <c r="N34" i="10"/>
  <c r="O34" i="10"/>
  <c r="G35" i="10"/>
  <c r="H35" i="10"/>
  <c r="I35" i="10"/>
  <c r="J35" i="10"/>
  <c r="K35" i="10"/>
  <c r="L35" i="10"/>
  <c r="M35" i="10"/>
  <c r="N35" i="10"/>
  <c r="O35" i="10"/>
  <c r="G36" i="10"/>
  <c r="H36" i="10"/>
  <c r="I36" i="10"/>
  <c r="J36" i="10"/>
  <c r="K36" i="10"/>
  <c r="L36" i="10"/>
  <c r="M36" i="10"/>
  <c r="N36" i="10"/>
  <c r="O36" i="10"/>
  <c r="G37" i="10"/>
  <c r="H37" i="10"/>
  <c r="I37" i="10"/>
  <c r="J37" i="10"/>
  <c r="K37" i="10"/>
  <c r="L37" i="10"/>
  <c r="M37" i="10"/>
  <c r="N37" i="10"/>
  <c r="O37" i="10"/>
  <c r="G38" i="10"/>
  <c r="H38" i="10"/>
  <c r="I38" i="10"/>
  <c r="J38" i="10"/>
  <c r="K38" i="10"/>
  <c r="L38" i="10"/>
  <c r="M38" i="10"/>
  <c r="N38" i="10"/>
  <c r="O38" i="10"/>
  <c r="G39" i="10"/>
  <c r="H39" i="10"/>
  <c r="I39" i="10"/>
  <c r="J39" i="10"/>
  <c r="K39" i="10"/>
  <c r="L39" i="10"/>
  <c r="M39" i="10"/>
  <c r="N39" i="10"/>
  <c r="O39" i="10"/>
  <c r="G40" i="10"/>
  <c r="H40" i="10"/>
  <c r="I40" i="10"/>
  <c r="J40" i="10"/>
  <c r="K40" i="10"/>
  <c r="L40" i="10"/>
  <c r="M40" i="10"/>
  <c r="N40" i="10"/>
  <c r="O40" i="10"/>
  <c r="G41" i="10"/>
  <c r="H41" i="10"/>
  <c r="I41" i="10"/>
  <c r="J41" i="10"/>
  <c r="K41" i="10"/>
  <c r="L41" i="10"/>
  <c r="M41" i="10"/>
  <c r="N41" i="10"/>
  <c r="O41" i="10"/>
  <c r="G42" i="10"/>
  <c r="H42" i="10"/>
  <c r="I42" i="10"/>
  <c r="J42" i="10"/>
  <c r="K42" i="10"/>
  <c r="L42" i="10"/>
  <c r="M42" i="10"/>
  <c r="N42" i="10"/>
  <c r="O42" i="10"/>
  <c r="G43" i="10"/>
  <c r="H43" i="10"/>
  <c r="I43" i="10"/>
  <c r="J43" i="10"/>
  <c r="K43" i="10"/>
  <c r="L43" i="10"/>
  <c r="M43" i="10"/>
  <c r="N43" i="10"/>
  <c r="O43" i="10"/>
  <c r="G44" i="10"/>
  <c r="H44" i="10"/>
  <c r="I44" i="10"/>
  <c r="J44" i="10"/>
  <c r="K44" i="10"/>
  <c r="L44" i="10"/>
  <c r="M44" i="10"/>
  <c r="N44" i="10"/>
  <c r="O44" i="10"/>
  <c r="G45" i="10"/>
  <c r="H45" i="10"/>
  <c r="I45" i="10"/>
  <c r="J45" i="10"/>
  <c r="K45" i="10"/>
  <c r="L45" i="10"/>
  <c r="M45" i="10"/>
  <c r="N45" i="10"/>
  <c r="O45" i="10"/>
  <c r="G46" i="10"/>
  <c r="H46" i="10"/>
  <c r="I46" i="10"/>
  <c r="J46" i="10"/>
  <c r="K46" i="10"/>
  <c r="L46" i="10"/>
  <c r="M46" i="10"/>
  <c r="N46" i="10"/>
  <c r="O46" i="10"/>
  <c r="G47" i="10"/>
  <c r="H47" i="10"/>
  <c r="I47" i="10"/>
  <c r="J47" i="10"/>
  <c r="K47" i="10"/>
  <c r="L47" i="10"/>
  <c r="M47" i="10"/>
  <c r="N47" i="10"/>
  <c r="O47" i="10"/>
  <c r="G48" i="10"/>
  <c r="H48" i="10"/>
  <c r="I48" i="10"/>
  <c r="J48" i="10"/>
  <c r="K48" i="10"/>
  <c r="L48" i="10"/>
  <c r="M48" i="10"/>
  <c r="N48" i="10"/>
  <c r="O48" i="10"/>
  <c r="G49" i="10"/>
  <c r="H49" i="10"/>
  <c r="I49" i="10"/>
  <c r="J49" i="10"/>
  <c r="K49" i="10"/>
  <c r="L49" i="10"/>
  <c r="M49" i="10"/>
  <c r="N49" i="10"/>
  <c r="O49" i="10"/>
  <c r="G50" i="10"/>
  <c r="H50" i="10"/>
  <c r="I50" i="10"/>
  <c r="J50" i="10"/>
  <c r="K50" i="10"/>
  <c r="L50" i="10"/>
  <c r="M50" i="10"/>
  <c r="N50" i="10"/>
  <c r="O50" i="10"/>
  <c r="G51" i="10"/>
  <c r="H51" i="10"/>
  <c r="I51" i="10"/>
  <c r="J51" i="10"/>
  <c r="K51" i="10"/>
  <c r="L51" i="10"/>
  <c r="M51" i="10"/>
  <c r="N51" i="10"/>
  <c r="O51" i="10"/>
  <c r="G52" i="10"/>
  <c r="H52" i="10"/>
  <c r="I52" i="10"/>
  <c r="J52" i="10"/>
  <c r="K52" i="10"/>
  <c r="L52" i="10"/>
  <c r="M52" i="10"/>
  <c r="N52" i="10"/>
  <c r="O52" i="10"/>
  <c r="G53" i="10"/>
  <c r="H53" i="10"/>
  <c r="I53" i="10"/>
  <c r="J53" i="10"/>
  <c r="K53" i="10"/>
  <c r="L53" i="10"/>
  <c r="M53" i="10"/>
  <c r="N53" i="10"/>
  <c r="O53" i="10"/>
  <c r="H4" i="10"/>
  <c r="I4" i="10"/>
  <c r="J4" i="10"/>
  <c r="K4" i="10"/>
  <c r="L4" i="10"/>
  <c r="M4" i="10"/>
  <c r="N4" i="10"/>
  <c r="O4" i="10"/>
  <c r="G4" i="10"/>
  <c r="P36" i="6"/>
  <c r="Q36" i="6"/>
  <c r="P27" i="6"/>
  <c r="P26" i="6"/>
  <c r="P25" i="6"/>
  <c r="P24" i="6"/>
  <c r="Q23" i="6"/>
  <c r="P23" i="6"/>
  <c r="Q19" i="6"/>
  <c r="Q20" i="6" s="1"/>
  <c r="P19" i="6"/>
  <c r="P21" i="6" s="1"/>
  <c r="P33" i="6" s="1"/>
  <c r="Q17" i="6"/>
  <c r="Q18" i="6" s="1"/>
  <c r="P17" i="6"/>
  <c r="P18" i="6" s="1"/>
  <c r="Q15" i="6"/>
  <c r="Q22" i="6" s="1"/>
  <c r="Q34" i="6" s="1"/>
  <c r="P15" i="6"/>
  <c r="P22" i="6" s="1"/>
  <c r="P34" i="6" s="1"/>
  <c r="Q14" i="6"/>
  <c r="P14" i="6"/>
  <c r="N35" i="6"/>
  <c r="J35" i="6"/>
  <c r="F35" i="6"/>
  <c r="E39" i="5"/>
  <c r="F39" i="5"/>
  <c r="G39" i="5"/>
  <c r="H39" i="5"/>
  <c r="H40" i="5" s="1"/>
  <c r="I39" i="5"/>
  <c r="J39" i="5"/>
  <c r="K39" i="5"/>
  <c r="L39" i="5"/>
  <c r="M39" i="5"/>
  <c r="N39" i="5"/>
  <c r="O39" i="5"/>
  <c r="O40" i="5" s="1"/>
  <c r="D39" i="5"/>
  <c r="G40" i="5"/>
  <c r="K40" i="5"/>
  <c r="L40" i="5"/>
  <c r="N40" i="5"/>
  <c r="E40" i="5"/>
  <c r="F40" i="5"/>
  <c r="I40" i="5"/>
  <c r="J40" i="5"/>
  <c r="M40" i="5"/>
  <c r="D40" i="5"/>
  <c r="G37" i="6"/>
  <c r="K37" i="6"/>
  <c r="O37" i="6"/>
  <c r="U36" i="6"/>
  <c r="U37" i="6" s="1"/>
  <c r="T36" i="6"/>
  <c r="T37" i="6" s="1"/>
  <c r="O36" i="6"/>
  <c r="N36" i="6"/>
  <c r="N37" i="6" s="1"/>
  <c r="M36" i="6"/>
  <c r="M37" i="6" s="1"/>
  <c r="L36" i="6"/>
  <c r="L37" i="6" s="1"/>
  <c r="K36" i="6"/>
  <c r="J36" i="6"/>
  <c r="J37" i="6" s="1"/>
  <c r="I36" i="6"/>
  <c r="I37" i="6" s="1"/>
  <c r="H36" i="6"/>
  <c r="H37" i="6" s="1"/>
  <c r="G36" i="6"/>
  <c r="F36" i="6"/>
  <c r="F37" i="6" s="1"/>
  <c r="E36" i="6"/>
  <c r="E37" i="6" s="1"/>
  <c r="D36" i="6"/>
  <c r="D37" i="6" s="1"/>
  <c r="T27" i="6"/>
  <c r="T26" i="6"/>
  <c r="T25" i="6"/>
  <c r="T24" i="6"/>
  <c r="U23" i="6"/>
  <c r="T23" i="6"/>
  <c r="U19" i="6"/>
  <c r="U21" i="6" s="1"/>
  <c r="U33" i="6" s="1"/>
  <c r="T19" i="6"/>
  <c r="T20" i="6" s="1"/>
  <c r="U17" i="6"/>
  <c r="T17" i="6"/>
  <c r="U15" i="6"/>
  <c r="T15" i="6"/>
  <c r="T22" i="6" s="1"/>
  <c r="T34" i="6" s="1"/>
  <c r="U14" i="6"/>
  <c r="T14" i="6"/>
  <c r="D14" i="6"/>
  <c r="E14" i="6"/>
  <c r="F14" i="6"/>
  <c r="G14" i="6"/>
  <c r="H14" i="6"/>
  <c r="I14" i="6"/>
  <c r="J14" i="6"/>
  <c r="K14" i="6"/>
  <c r="L14" i="6"/>
  <c r="M14" i="6"/>
  <c r="N14" i="6"/>
  <c r="O14" i="6"/>
  <c r="D15" i="6"/>
  <c r="F16" i="6" s="1"/>
  <c r="E15" i="6"/>
  <c r="G16" i="6" s="1"/>
  <c r="F15" i="6"/>
  <c r="G15" i="6"/>
  <c r="H15" i="6"/>
  <c r="I15" i="6"/>
  <c r="J15" i="6"/>
  <c r="K15" i="6"/>
  <c r="L15" i="6"/>
  <c r="M15" i="6"/>
  <c r="N15" i="6"/>
  <c r="O15" i="6"/>
  <c r="D16" i="6"/>
  <c r="E16" i="6"/>
  <c r="H16" i="6"/>
  <c r="I16" i="6"/>
  <c r="L16" i="6"/>
  <c r="M16" i="6"/>
  <c r="D17" i="6"/>
  <c r="F18" i="6" s="1"/>
  <c r="E17" i="6"/>
  <c r="G18" i="6" s="1"/>
  <c r="F17" i="6"/>
  <c r="G17" i="6"/>
  <c r="H17" i="6"/>
  <c r="I17" i="6"/>
  <c r="J17" i="6"/>
  <c r="K17" i="6"/>
  <c r="L17" i="6"/>
  <c r="M17" i="6"/>
  <c r="N17" i="6"/>
  <c r="O17" i="6"/>
  <c r="D18" i="6"/>
  <c r="E18" i="6"/>
  <c r="H18" i="6"/>
  <c r="I18" i="6"/>
  <c r="L18" i="6"/>
  <c r="M18" i="6"/>
  <c r="D19" i="6"/>
  <c r="F20" i="6" s="1"/>
  <c r="E19" i="6"/>
  <c r="G20" i="6" s="1"/>
  <c r="F19" i="6"/>
  <c r="G19" i="6"/>
  <c r="H19" i="6"/>
  <c r="I19" i="6"/>
  <c r="J19" i="6"/>
  <c r="K19" i="6"/>
  <c r="L19" i="6"/>
  <c r="M19" i="6"/>
  <c r="N19" i="6"/>
  <c r="O19" i="6"/>
  <c r="D20" i="6"/>
  <c r="E20" i="6"/>
  <c r="H20" i="6"/>
  <c r="I20" i="6"/>
  <c r="L20" i="6"/>
  <c r="M20" i="6"/>
  <c r="D21" i="6"/>
  <c r="E21" i="6"/>
  <c r="E33" i="6" s="1"/>
  <c r="F21" i="6"/>
  <c r="G21" i="6"/>
  <c r="H21" i="6"/>
  <c r="I21" i="6"/>
  <c r="I33" i="6" s="1"/>
  <c r="J21" i="6"/>
  <c r="K21" i="6"/>
  <c r="L21" i="6"/>
  <c r="M21" i="6"/>
  <c r="M33" i="6" s="1"/>
  <c r="N21" i="6"/>
  <c r="O21" i="6"/>
  <c r="D22" i="6"/>
  <c r="E22" i="6"/>
  <c r="E34" i="6" s="1"/>
  <c r="F22" i="6"/>
  <c r="G22" i="6"/>
  <c r="H22" i="6"/>
  <c r="I22" i="6"/>
  <c r="I34" i="6" s="1"/>
  <c r="J22" i="6"/>
  <c r="K22" i="6"/>
  <c r="L22" i="6"/>
  <c r="M22" i="6"/>
  <c r="M34" i="6" s="1"/>
  <c r="N22" i="6"/>
  <c r="O22" i="6"/>
  <c r="D23" i="6"/>
  <c r="E23" i="6"/>
  <c r="F23" i="6"/>
  <c r="G23" i="6"/>
  <c r="H23" i="6"/>
  <c r="I23" i="6"/>
  <c r="J23" i="6"/>
  <c r="K23" i="6"/>
  <c r="L23" i="6"/>
  <c r="M23" i="6"/>
  <c r="N23" i="6"/>
  <c r="O23" i="6"/>
  <c r="D24" i="6"/>
  <c r="D29" i="6" s="1"/>
  <c r="D30" i="6" s="1"/>
  <c r="F24" i="6"/>
  <c r="F29" i="6" s="1"/>
  <c r="F30" i="6" s="1"/>
  <c r="H24" i="6"/>
  <c r="J24" i="6"/>
  <c r="L24" i="6"/>
  <c r="L29" i="6" s="1"/>
  <c r="L30" i="6" s="1"/>
  <c r="N24" i="6"/>
  <c r="N29" i="6" s="1"/>
  <c r="D25" i="6"/>
  <c r="F25" i="6"/>
  <c r="H25" i="6"/>
  <c r="J25" i="6"/>
  <c r="L25" i="6"/>
  <c r="N25" i="6"/>
  <c r="D26" i="6"/>
  <c r="F26" i="6"/>
  <c r="H26" i="6"/>
  <c r="J26" i="6"/>
  <c r="L26" i="6"/>
  <c r="N26" i="6"/>
  <c r="D27" i="6"/>
  <c r="F27" i="6"/>
  <c r="H27" i="6"/>
  <c r="H28" i="6" s="1"/>
  <c r="H30" i="6" s="1"/>
  <c r="J27" i="6"/>
  <c r="J28" i="6" s="1"/>
  <c r="J30" i="6" s="1"/>
  <c r="L27" i="6"/>
  <c r="N27" i="6"/>
  <c r="D28" i="6"/>
  <c r="F28" i="6"/>
  <c r="L28" i="6"/>
  <c r="N28" i="6"/>
  <c r="H29" i="6"/>
  <c r="J29" i="6"/>
  <c r="D33" i="6"/>
  <c r="D35" i="6" s="1"/>
  <c r="F33" i="6"/>
  <c r="G33" i="6"/>
  <c r="G35" i="6" s="1"/>
  <c r="H33" i="6"/>
  <c r="H35" i="6" s="1"/>
  <c r="J33" i="6"/>
  <c r="K33" i="6"/>
  <c r="K35" i="6" s="1"/>
  <c r="L33" i="6"/>
  <c r="L35" i="6" s="1"/>
  <c r="N33" i="6"/>
  <c r="O33" i="6"/>
  <c r="O35" i="6" s="1"/>
  <c r="D34" i="6"/>
  <c r="F34" i="6"/>
  <c r="G34" i="6"/>
  <c r="H34" i="6"/>
  <c r="J34" i="6"/>
  <c r="K34" i="6"/>
  <c r="L34" i="6"/>
  <c r="N34" i="6"/>
  <c r="O34" i="6"/>
  <c r="D17" i="5"/>
  <c r="E17" i="5"/>
  <c r="F17" i="5"/>
  <c r="G17" i="5"/>
  <c r="H17" i="5"/>
  <c r="I17" i="5"/>
  <c r="J17" i="5"/>
  <c r="K17" i="5"/>
  <c r="L17" i="5"/>
  <c r="M17" i="5"/>
  <c r="N17" i="5"/>
  <c r="O17" i="5"/>
  <c r="D18" i="5"/>
  <c r="E18" i="5"/>
  <c r="F18" i="5"/>
  <c r="F19" i="5" s="1"/>
  <c r="G18" i="5"/>
  <c r="G19" i="5" s="1"/>
  <c r="H18" i="5"/>
  <c r="I18" i="5"/>
  <c r="J18" i="5"/>
  <c r="J19" i="5" s="1"/>
  <c r="K18" i="5"/>
  <c r="K19" i="5" s="1"/>
  <c r="L18" i="5"/>
  <c r="M18" i="5"/>
  <c r="N18" i="5"/>
  <c r="N19" i="5" s="1"/>
  <c r="O18" i="5"/>
  <c r="O19" i="5" s="1"/>
  <c r="D19" i="5"/>
  <c r="E19" i="5"/>
  <c r="H19" i="5"/>
  <c r="I19" i="5"/>
  <c r="L19" i="5"/>
  <c r="M19" i="5"/>
  <c r="D20" i="5"/>
  <c r="E20" i="5"/>
  <c r="F20" i="5"/>
  <c r="G20" i="5"/>
  <c r="H20" i="5"/>
  <c r="I20" i="5"/>
  <c r="J20" i="5"/>
  <c r="K20" i="5"/>
  <c r="L20" i="5"/>
  <c r="M20" i="5"/>
  <c r="N20" i="5"/>
  <c r="O20" i="5"/>
  <c r="D21" i="5"/>
  <c r="E21" i="5"/>
  <c r="F21" i="5"/>
  <c r="G21" i="5"/>
  <c r="H21" i="5"/>
  <c r="I21" i="5"/>
  <c r="J21" i="5"/>
  <c r="K21" i="5"/>
  <c r="L21" i="5"/>
  <c r="M21" i="5"/>
  <c r="N21" i="5"/>
  <c r="O21" i="5"/>
  <c r="D22" i="5"/>
  <c r="E22" i="5"/>
  <c r="F22" i="5"/>
  <c r="G22" i="5"/>
  <c r="H22" i="5"/>
  <c r="I22" i="5"/>
  <c r="J22" i="5"/>
  <c r="K22" i="5"/>
  <c r="L22" i="5"/>
  <c r="M22" i="5"/>
  <c r="N22" i="5"/>
  <c r="O22" i="5"/>
  <c r="D23" i="5"/>
  <c r="E23" i="5"/>
  <c r="F23" i="5"/>
  <c r="G23" i="5"/>
  <c r="H23" i="5"/>
  <c r="I23" i="5"/>
  <c r="J23" i="5"/>
  <c r="K23" i="5"/>
  <c r="L23" i="5"/>
  <c r="M23" i="5"/>
  <c r="N23" i="5"/>
  <c r="O23" i="5"/>
  <c r="D24" i="5"/>
  <c r="E24" i="5"/>
  <c r="F24" i="5"/>
  <c r="G24" i="5"/>
  <c r="H24" i="5"/>
  <c r="I24" i="5"/>
  <c r="J24" i="5"/>
  <c r="K24" i="5"/>
  <c r="L24" i="5"/>
  <c r="M24" i="5"/>
  <c r="N24" i="5"/>
  <c r="O24" i="5"/>
  <c r="D25" i="5"/>
  <c r="D37" i="5" s="1"/>
  <c r="D38" i="5" s="1"/>
  <c r="E25" i="5"/>
  <c r="E37" i="5" s="1"/>
  <c r="E38" i="5" s="1"/>
  <c r="H25" i="5"/>
  <c r="H37" i="5" s="1"/>
  <c r="H38" i="5" s="1"/>
  <c r="I25" i="5"/>
  <c r="I37" i="5" s="1"/>
  <c r="I38" i="5" s="1"/>
  <c r="L25" i="5"/>
  <c r="L37" i="5" s="1"/>
  <c r="L38" i="5" s="1"/>
  <c r="M25" i="5"/>
  <c r="M37" i="5" s="1"/>
  <c r="M38" i="5" s="1"/>
  <c r="D26" i="5"/>
  <c r="E26" i="5"/>
  <c r="F26" i="5"/>
  <c r="G26" i="5"/>
  <c r="H26" i="5"/>
  <c r="I26" i="5"/>
  <c r="J26" i="5"/>
  <c r="K26" i="5"/>
  <c r="L26" i="5"/>
  <c r="M26" i="5"/>
  <c r="N26" i="5"/>
  <c r="O26" i="5"/>
  <c r="D27" i="5"/>
  <c r="E27" i="5"/>
  <c r="F27" i="5"/>
  <c r="G27" i="5"/>
  <c r="H27" i="5"/>
  <c r="I27" i="5"/>
  <c r="J27" i="5"/>
  <c r="K27" i="5"/>
  <c r="L27" i="5"/>
  <c r="M27" i="5"/>
  <c r="N27" i="5"/>
  <c r="O27" i="5"/>
  <c r="D28" i="5"/>
  <c r="E28" i="5"/>
  <c r="F28" i="5"/>
  <c r="G28" i="5"/>
  <c r="H28" i="5"/>
  <c r="I28" i="5"/>
  <c r="J28" i="5"/>
  <c r="K28" i="5"/>
  <c r="L28" i="5"/>
  <c r="M28" i="5"/>
  <c r="N28" i="5"/>
  <c r="O28" i="5"/>
  <c r="D29" i="5"/>
  <c r="D32" i="5" s="1"/>
  <c r="D33" i="5" s="1"/>
  <c r="E29" i="5"/>
  <c r="E32" i="5" s="1"/>
  <c r="E33" i="5" s="1"/>
  <c r="H29" i="5"/>
  <c r="H32" i="5" s="1"/>
  <c r="H33" i="5" s="1"/>
  <c r="I29" i="5"/>
  <c r="I32" i="5" s="1"/>
  <c r="I33" i="5" s="1"/>
  <c r="L29" i="5"/>
  <c r="L32" i="5" s="1"/>
  <c r="L33" i="5" s="1"/>
  <c r="M29" i="5"/>
  <c r="M32" i="5" s="1"/>
  <c r="M33" i="5" s="1"/>
  <c r="D30" i="5"/>
  <c r="E30" i="5"/>
  <c r="F30" i="5"/>
  <c r="F31" i="5" s="1"/>
  <c r="G30" i="5"/>
  <c r="G31" i="5" s="1"/>
  <c r="H30" i="5"/>
  <c r="I30" i="5"/>
  <c r="J30" i="5"/>
  <c r="J31" i="5" s="1"/>
  <c r="K30" i="5"/>
  <c r="K31" i="5" s="1"/>
  <c r="L30" i="5"/>
  <c r="M30" i="5"/>
  <c r="N30" i="5"/>
  <c r="N31" i="5" s="1"/>
  <c r="O30" i="5"/>
  <c r="O31" i="5" s="1"/>
  <c r="D31" i="5"/>
  <c r="E31" i="5"/>
  <c r="H31" i="5"/>
  <c r="I31" i="5"/>
  <c r="L31" i="5"/>
  <c r="M31" i="5"/>
  <c r="D36" i="5"/>
  <c r="E36" i="5"/>
  <c r="F36" i="5"/>
  <c r="G36" i="5"/>
  <c r="H36" i="5"/>
  <c r="I36" i="5"/>
  <c r="J36" i="5"/>
  <c r="K36" i="5"/>
  <c r="L36" i="5"/>
  <c r="M36" i="5"/>
  <c r="N36" i="5"/>
  <c r="O36" i="5"/>
  <c r="B4" i="2"/>
  <c r="C4" i="2"/>
  <c r="D4" i="2"/>
  <c r="E4" i="2"/>
  <c r="F4" i="2"/>
  <c r="G4" i="2"/>
  <c r="H4" i="2"/>
  <c r="I4" i="2"/>
  <c r="J4" i="2"/>
  <c r="K4" i="2"/>
  <c r="B5" i="2"/>
  <c r="C5" i="2"/>
  <c r="D5" i="2"/>
  <c r="E5" i="2"/>
  <c r="F5" i="2"/>
  <c r="G5" i="2"/>
  <c r="H5" i="2"/>
  <c r="I5" i="2"/>
  <c r="J5" i="2"/>
  <c r="K5" i="2"/>
  <c r="B6" i="2"/>
  <c r="C6" i="2"/>
  <c r="D6" i="2"/>
  <c r="E6" i="2"/>
  <c r="F6" i="2"/>
  <c r="G6" i="2"/>
  <c r="H6" i="2"/>
  <c r="I6" i="2"/>
  <c r="J6" i="2"/>
  <c r="K6" i="2"/>
  <c r="B7" i="2"/>
  <c r="C7" i="2"/>
  <c r="D7" i="2"/>
  <c r="E7" i="2"/>
  <c r="F7" i="2"/>
  <c r="G7" i="2"/>
  <c r="H7" i="2"/>
  <c r="I7" i="2"/>
  <c r="J7" i="2"/>
  <c r="K7" i="2"/>
  <c r="B8" i="2"/>
  <c r="C8" i="2"/>
  <c r="D8" i="2"/>
  <c r="E8" i="2"/>
  <c r="F8" i="2"/>
  <c r="G8" i="2"/>
  <c r="H8" i="2"/>
  <c r="I8" i="2"/>
  <c r="J8" i="2"/>
  <c r="K8" i="2"/>
  <c r="B9" i="2"/>
  <c r="C9" i="2"/>
  <c r="D9" i="2"/>
  <c r="E9" i="2"/>
  <c r="F9" i="2"/>
  <c r="G9" i="2"/>
  <c r="H9" i="2"/>
  <c r="I9" i="2"/>
  <c r="J9" i="2"/>
  <c r="K9" i="2"/>
  <c r="B10" i="2"/>
  <c r="C10" i="2"/>
  <c r="D10" i="2"/>
  <c r="E10" i="2"/>
  <c r="F10" i="2"/>
  <c r="G10" i="2"/>
  <c r="H10" i="2"/>
  <c r="I10" i="2"/>
  <c r="J10" i="2"/>
  <c r="K10" i="2"/>
  <c r="B11" i="2"/>
  <c r="C11" i="2"/>
  <c r="D11" i="2"/>
  <c r="E11" i="2"/>
  <c r="F11" i="2"/>
  <c r="G11" i="2"/>
  <c r="H11" i="2"/>
  <c r="I11" i="2"/>
  <c r="J11" i="2"/>
  <c r="K11" i="2"/>
  <c r="B12" i="2"/>
  <c r="C12" i="2"/>
  <c r="D12" i="2"/>
  <c r="E12" i="2"/>
  <c r="F12" i="2"/>
  <c r="G12" i="2"/>
  <c r="H12" i="2"/>
  <c r="I12" i="2"/>
  <c r="J12" i="2"/>
  <c r="K12" i="2"/>
  <c r="B13" i="2"/>
  <c r="C13" i="2"/>
  <c r="D13" i="2"/>
  <c r="E13" i="2"/>
  <c r="F13" i="2"/>
  <c r="G13" i="2"/>
  <c r="H13" i="2"/>
  <c r="I13" i="2"/>
  <c r="J13" i="2"/>
  <c r="K13" i="2"/>
  <c r="B14" i="2"/>
  <c r="C14" i="2"/>
  <c r="D14" i="2"/>
  <c r="E14" i="2"/>
  <c r="F14" i="2"/>
  <c r="G14" i="2"/>
  <c r="H14" i="2"/>
  <c r="I14" i="2"/>
  <c r="J14" i="2"/>
  <c r="K14" i="2"/>
  <c r="B15" i="2"/>
  <c r="C15" i="2"/>
  <c r="D15" i="2"/>
  <c r="E15" i="2"/>
  <c r="F15" i="2"/>
  <c r="G15" i="2"/>
  <c r="H15" i="2"/>
  <c r="I15" i="2"/>
  <c r="J15" i="2"/>
  <c r="K15" i="2"/>
  <c r="B16" i="2"/>
  <c r="C16" i="2"/>
  <c r="D16" i="2"/>
  <c r="E16" i="2"/>
  <c r="F16" i="2"/>
  <c r="G16" i="2"/>
  <c r="H16" i="2"/>
  <c r="I16" i="2"/>
  <c r="J16" i="2"/>
  <c r="K16" i="2"/>
  <c r="B17" i="2"/>
  <c r="C17" i="2"/>
  <c r="D17" i="2"/>
  <c r="E17" i="2"/>
  <c r="F17" i="2"/>
  <c r="G17" i="2"/>
  <c r="H17" i="2"/>
  <c r="I17" i="2"/>
  <c r="J17" i="2"/>
  <c r="K17" i="2"/>
  <c r="B18" i="2"/>
  <c r="C18" i="2"/>
  <c r="D18" i="2"/>
  <c r="E18" i="2"/>
  <c r="F18" i="2"/>
  <c r="G18" i="2"/>
  <c r="H18" i="2"/>
  <c r="I18" i="2"/>
  <c r="J18" i="2"/>
  <c r="K18" i="2"/>
  <c r="B19" i="2"/>
  <c r="C19" i="2"/>
  <c r="D19" i="2"/>
  <c r="E19" i="2"/>
  <c r="F19" i="2"/>
  <c r="G19" i="2"/>
  <c r="H19" i="2"/>
  <c r="I19" i="2"/>
  <c r="J19" i="2"/>
  <c r="K19" i="2"/>
  <c r="B20" i="2"/>
  <c r="C20" i="2"/>
  <c r="D20" i="2"/>
  <c r="E20" i="2"/>
  <c r="F20" i="2"/>
  <c r="G20" i="2"/>
  <c r="H20" i="2"/>
  <c r="I20" i="2"/>
  <c r="J20" i="2"/>
  <c r="K20" i="2"/>
  <c r="B21" i="2"/>
  <c r="C21" i="2"/>
  <c r="D21" i="2"/>
  <c r="E21" i="2"/>
  <c r="F21" i="2"/>
  <c r="G21" i="2"/>
  <c r="H21" i="2"/>
  <c r="I21" i="2"/>
  <c r="J21" i="2"/>
  <c r="K21" i="2"/>
  <c r="B22" i="2"/>
  <c r="C22" i="2"/>
  <c r="D22" i="2"/>
  <c r="E22" i="2"/>
  <c r="F22" i="2"/>
  <c r="G22" i="2"/>
  <c r="H22" i="2"/>
  <c r="I22" i="2"/>
  <c r="J22" i="2"/>
  <c r="K22" i="2"/>
  <c r="B23" i="2"/>
  <c r="C23" i="2"/>
  <c r="D23" i="2"/>
  <c r="E23" i="2"/>
  <c r="F23" i="2"/>
  <c r="G23" i="2"/>
  <c r="H23" i="2"/>
  <c r="I23" i="2"/>
  <c r="J23" i="2"/>
  <c r="K23" i="2"/>
  <c r="B24" i="2"/>
  <c r="C24" i="2"/>
  <c r="D24" i="2"/>
  <c r="E24" i="2"/>
  <c r="F24" i="2"/>
  <c r="G24" i="2"/>
  <c r="H24" i="2"/>
  <c r="I24" i="2"/>
  <c r="J24" i="2"/>
  <c r="K24" i="2"/>
  <c r="B25" i="2"/>
  <c r="C25" i="2"/>
  <c r="D25" i="2"/>
  <c r="E25" i="2"/>
  <c r="F25" i="2"/>
  <c r="G25" i="2"/>
  <c r="H25" i="2"/>
  <c r="I25" i="2"/>
  <c r="J25" i="2"/>
  <c r="K25" i="2"/>
  <c r="B26" i="2"/>
  <c r="C26" i="2"/>
  <c r="D26" i="2"/>
  <c r="E26" i="2"/>
  <c r="F26" i="2"/>
  <c r="G26" i="2"/>
  <c r="H26" i="2"/>
  <c r="I26" i="2"/>
  <c r="J26" i="2"/>
  <c r="K26" i="2"/>
  <c r="B27" i="2"/>
  <c r="C27" i="2"/>
  <c r="D27" i="2"/>
  <c r="E27" i="2"/>
  <c r="F27" i="2"/>
  <c r="G27" i="2"/>
  <c r="H27" i="2"/>
  <c r="I27" i="2"/>
  <c r="J27" i="2"/>
  <c r="K27" i="2"/>
  <c r="B28" i="2"/>
  <c r="C28" i="2"/>
  <c r="D28" i="2"/>
  <c r="E28" i="2"/>
  <c r="F28" i="2"/>
  <c r="G28" i="2"/>
  <c r="H28" i="2"/>
  <c r="I28" i="2"/>
  <c r="J28" i="2"/>
  <c r="K28" i="2"/>
  <c r="B29" i="2"/>
  <c r="C29" i="2"/>
  <c r="D29" i="2"/>
  <c r="E29" i="2"/>
  <c r="F29" i="2"/>
  <c r="G29" i="2"/>
  <c r="H29" i="2"/>
  <c r="I29" i="2"/>
  <c r="J29" i="2"/>
  <c r="K29" i="2"/>
  <c r="B30" i="2"/>
  <c r="C30" i="2"/>
  <c r="D30" i="2"/>
  <c r="E30" i="2"/>
  <c r="F30" i="2"/>
  <c r="G30" i="2"/>
  <c r="H30" i="2"/>
  <c r="I30" i="2"/>
  <c r="J30" i="2"/>
  <c r="K30" i="2"/>
  <c r="B31" i="2"/>
  <c r="C31" i="2"/>
  <c r="D31" i="2"/>
  <c r="E31" i="2"/>
  <c r="F31" i="2"/>
  <c r="G31" i="2"/>
  <c r="H31" i="2"/>
  <c r="I31" i="2"/>
  <c r="J31" i="2"/>
  <c r="K31" i="2"/>
  <c r="B32" i="2"/>
  <c r="C32" i="2"/>
  <c r="D32" i="2"/>
  <c r="E32" i="2"/>
  <c r="F32" i="2"/>
  <c r="G32" i="2"/>
  <c r="H32" i="2"/>
  <c r="I32" i="2"/>
  <c r="J32" i="2"/>
  <c r="K32" i="2"/>
  <c r="B33" i="2"/>
  <c r="C33" i="2"/>
  <c r="D33" i="2"/>
  <c r="E33" i="2"/>
  <c r="F33" i="2"/>
  <c r="G33" i="2"/>
  <c r="H33" i="2"/>
  <c r="I33" i="2"/>
  <c r="J33" i="2"/>
  <c r="K33" i="2"/>
  <c r="B34" i="2"/>
  <c r="C34" i="2"/>
  <c r="D34" i="2"/>
  <c r="E34" i="2"/>
  <c r="F34" i="2"/>
  <c r="G34" i="2"/>
  <c r="H34" i="2"/>
  <c r="I34" i="2"/>
  <c r="J34" i="2"/>
  <c r="K34" i="2"/>
  <c r="B35" i="2"/>
  <c r="C35" i="2"/>
  <c r="D35" i="2"/>
  <c r="E35" i="2"/>
  <c r="F35" i="2"/>
  <c r="G35" i="2"/>
  <c r="H35" i="2"/>
  <c r="I35" i="2"/>
  <c r="J35" i="2"/>
  <c r="K35" i="2"/>
  <c r="B36" i="2"/>
  <c r="C36" i="2"/>
  <c r="D36" i="2"/>
  <c r="E36" i="2"/>
  <c r="F36" i="2"/>
  <c r="G36" i="2"/>
  <c r="H36" i="2"/>
  <c r="I36" i="2"/>
  <c r="J36" i="2"/>
  <c r="K36" i="2"/>
  <c r="B37" i="2"/>
  <c r="C37" i="2"/>
  <c r="D37" i="2"/>
  <c r="E37" i="2"/>
  <c r="F37" i="2"/>
  <c r="G37" i="2"/>
  <c r="H37" i="2"/>
  <c r="I37" i="2"/>
  <c r="J37" i="2"/>
  <c r="K37" i="2"/>
  <c r="B38" i="2"/>
  <c r="C38" i="2"/>
  <c r="D38" i="2"/>
  <c r="E38" i="2"/>
  <c r="F38" i="2"/>
  <c r="G38" i="2"/>
  <c r="H38" i="2"/>
  <c r="I38" i="2"/>
  <c r="J38" i="2"/>
  <c r="K38" i="2"/>
  <c r="B39" i="2"/>
  <c r="C39" i="2"/>
  <c r="D39" i="2"/>
  <c r="E39" i="2"/>
  <c r="F39" i="2"/>
  <c r="G39" i="2"/>
  <c r="H39" i="2"/>
  <c r="I39" i="2"/>
  <c r="J39" i="2"/>
  <c r="K39" i="2"/>
  <c r="B40" i="2"/>
  <c r="C40" i="2"/>
  <c r="D40" i="2"/>
  <c r="E40" i="2"/>
  <c r="F40" i="2"/>
  <c r="G40" i="2"/>
  <c r="H40" i="2"/>
  <c r="I40" i="2"/>
  <c r="J40" i="2"/>
  <c r="K40" i="2"/>
  <c r="B41" i="2"/>
  <c r="C41" i="2"/>
  <c r="D41" i="2"/>
  <c r="E41" i="2"/>
  <c r="F41" i="2"/>
  <c r="G41" i="2"/>
  <c r="H41" i="2"/>
  <c r="I41" i="2"/>
  <c r="J41" i="2"/>
  <c r="K41" i="2"/>
  <c r="B42" i="2"/>
  <c r="C42" i="2"/>
  <c r="D42" i="2"/>
  <c r="E42" i="2"/>
  <c r="F42" i="2"/>
  <c r="G42" i="2"/>
  <c r="H42" i="2"/>
  <c r="I42" i="2"/>
  <c r="J42" i="2"/>
  <c r="K42" i="2"/>
  <c r="B43" i="2"/>
  <c r="C43" i="2"/>
  <c r="D43" i="2"/>
  <c r="E43" i="2"/>
  <c r="F43" i="2"/>
  <c r="G43" i="2"/>
  <c r="H43" i="2"/>
  <c r="I43" i="2"/>
  <c r="J43" i="2"/>
  <c r="K43" i="2"/>
  <c r="B44" i="2"/>
  <c r="C44" i="2"/>
  <c r="D44" i="2"/>
  <c r="E44" i="2"/>
  <c r="F44" i="2"/>
  <c r="G44" i="2"/>
  <c r="H44" i="2"/>
  <c r="I44" i="2"/>
  <c r="J44" i="2"/>
  <c r="K44" i="2"/>
  <c r="B45" i="2"/>
  <c r="C45" i="2"/>
  <c r="D45" i="2"/>
  <c r="E45" i="2"/>
  <c r="F45" i="2"/>
  <c r="G45" i="2"/>
  <c r="H45" i="2"/>
  <c r="I45" i="2"/>
  <c r="J45" i="2"/>
  <c r="K45" i="2"/>
  <c r="B46" i="2"/>
  <c r="C46" i="2"/>
  <c r="D46" i="2"/>
  <c r="E46" i="2"/>
  <c r="F46" i="2"/>
  <c r="G46" i="2"/>
  <c r="H46" i="2"/>
  <c r="I46" i="2"/>
  <c r="J46" i="2"/>
  <c r="K46" i="2"/>
  <c r="B47" i="2"/>
  <c r="C47" i="2"/>
  <c r="D47" i="2"/>
  <c r="E47" i="2"/>
  <c r="F47" i="2"/>
  <c r="G47" i="2"/>
  <c r="H47" i="2"/>
  <c r="I47" i="2"/>
  <c r="J47" i="2"/>
  <c r="K47" i="2"/>
  <c r="B48" i="2"/>
  <c r="C48" i="2"/>
  <c r="D48" i="2"/>
  <c r="E48" i="2"/>
  <c r="F48" i="2"/>
  <c r="G48" i="2"/>
  <c r="H48" i="2"/>
  <c r="I48" i="2"/>
  <c r="J48" i="2"/>
  <c r="K48" i="2"/>
  <c r="B49" i="2"/>
  <c r="C49" i="2"/>
  <c r="D49" i="2"/>
  <c r="E49" i="2"/>
  <c r="F49" i="2"/>
  <c r="G49" i="2"/>
  <c r="H49" i="2"/>
  <c r="I49" i="2"/>
  <c r="J49" i="2"/>
  <c r="K49" i="2"/>
  <c r="C3" i="2"/>
  <c r="D3" i="2"/>
  <c r="E3" i="2"/>
  <c r="F3" i="2"/>
  <c r="G3" i="2"/>
  <c r="H3" i="2"/>
  <c r="I3" i="2"/>
  <c r="J3" i="2"/>
  <c r="K3" i="2"/>
  <c r="B3" i="2"/>
  <c r="I2" i="2"/>
  <c r="H2" i="2"/>
  <c r="G2" i="2"/>
  <c r="F2" i="2"/>
  <c r="D2" i="2"/>
  <c r="C2" i="2"/>
  <c r="B2" i="2"/>
  <c r="C2" i="1"/>
  <c r="D2" i="1"/>
  <c r="F2" i="1"/>
  <c r="G2" i="1"/>
  <c r="H2" i="1"/>
  <c r="I2" i="1"/>
  <c r="B2" i="1"/>
  <c r="P29" i="6" l="1"/>
  <c r="P35" i="6"/>
  <c r="Q37" i="6"/>
  <c r="P20" i="6"/>
  <c r="P37" i="6"/>
  <c r="P16" i="6"/>
  <c r="Q21" i="6"/>
  <c r="Q33" i="6" s="1"/>
  <c r="Q35" i="6" s="1"/>
  <c r="P28" i="6"/>
  <c r="Q16" i="6"/>
  <c r="M35" i="6"/>
  <c r="I35" i="6"/>
  <c r="E35" i="6"/>
  <c r="N30" i="6"/>
  <c r="U16" i="6"/>
  <c r="O20" i="6"/>
  <c r="K20" i="6"/>
  <c r="O18" i="6"/>
  <c r="K18" i="6"/>
  <c r="O16" i="6"/>
  <c r="K16" i="6"/>
  <c r="T18" i="6"/>
  <c r="N20" i="6"/>
  <c r="J20" i="6"/>
  <c r="N18" i="6"/>
  <c r="J18" i="6"/>
  <c r="N16" i="6"/>
  <c r="J16" i="6"/>
  <c r="U18" i="6"/>
  <c r="U20" i="6"/>
  <c r="U22" i="6"/>
  <c r="U34" i="6" s="1"/>
  <c r="U35" i="6" s="1"/>
  <c r="T28" i="6"/>
  <c r="T29" i="6"/>
  <c r="T21" i="6"/>
  <c r="T33" i="6" s="1"/>
  <c r="T35" i="6" s="1"/>
  <c r="T16" i="6"/>
  <c r="O33" i="5"/>
  <c r="O29" i="5"/>
  <c r="O32" i="5" s="1"/>
  <c r="K29" i="5"/>
  <c r="K32" i="5" s="1"/>
  <c r="K33" i="5" s="1"/>
  <c r="G29" i="5"/>
  <c r="G32" i="5" s="1"/>
  <c r="G33" i="5" s="1"/>
  <c r="O25" i="5"/>
  <c r="O37" i="5" s="1"/>
  <c r="O38" i="5" s="1"/>
  <c r="K25" i="5"/>
  <c r="K37" i="5" s="1"/>
  <c r="K38" i="5" s="1"/>
  <c r="G25" i="5"/>
  <c r="G37" i="5" s="1"/>
  <c r="G38" i="5" s="1"/>
  <c r="N29" i="5"/>
  <c r="N32" i="5" s="1"/>
  <c r="N33" i="5" s="1"/>
  <c r="J29" i="5"/>
  <c r="J32" i="5" s="1"/>
  <c r="J33" i="5" s="1"/>
  <c r="F29" i="5"/>
  <c r="F32" i="5" s="1"/>
  <c r="F33" i="5" s="1"/>
  <c r="N25" i="5"/>
  <c r="N37" i="5" s="1"/>
  <c r="N38" i="5" s="1"/>
  <c r="J25" i="5"/>
  <c r="J37" i="5" s="1"/>
  <c r="J38" i="5" s="1"/>
  <c r="F25" i="5"/>
  <c r="F37" i="5" s="1"/>
  <c r="F38" i="5" s="1"/>
  <c r="P30" i="6" l="1"/>
  <c r="T30" i="6"/>
</calcChain>
</file>

<file path=xl/sharedStrings.xml><?xml version="1.0" encoding="utf-8"?>
<sst xmlns="http://schemas.openxmlformats.org/spreadsheetml/2006/main" count="277" uniqueCount="135">
  <si>
    <t>01_日本</t>
  </si>
  <si>
    <t>02_アメリカ</t>
  </si>
  <si>
    <t>03_ユーロ圏</t>
  </si>
  <si>
    <t>04_OECD（他を除く）</t>
  </si>
  <si>
    <t>11_中国</t>
  </si>
  <si>
    <t>12_NIEｓ&amp;ASEAN</t>
  </si>
  <si>
    <t>13_BRICs＆G20</t>
  </si>
  <si>
    <t>14_OPEC</t>
  </si>
  <si>
    <t>その他</t>
  </si>
  <si>
    <t>世界計</t>
  </si>
  <si>
    <t>その他OECD</t>
    <rPh sb="2" eb="3">
      <t>タ</t>
    </rPh>
    <phoneticPr fontId="7"/>
  </si>
  <si>
    <t>consumption ratio</t>
  </si>
  <si>
    <t>net or gross saving ratio of households</t>
  </si>
  <si>
    <t>changes of exchangerate per USD</t>
  </si>
  <si>
    <t>Current account balance as a percentage of GDP</t>
  </si>
  <si>
    <t>population growth</t>
  </si>
  <si>
    <t>United States</t>
  </si>
  <si>
    <t>Japan</t>
  </si>
  <si>
    <t>Italy</t>
  </si>
  <si>
    <t>Germany</t>
  </si>
  <si>
    <t>Canada</t>
  </si>
  <si>
    <t>conf_high</t>
  </si>
  <si>
    <t>conf_low</t>
  </si>
  <si>
    <t>standard_error</t>
  </si>
  <si>
    <t>predicted_value</t>
  </si>
  <si>
    <t>flag of gross savings</t>
  </si>
  <si>
    <t>deflator growth(GDP)</t>
  </si>
  <si>
    <t>deflator growth(total domestic expenditure)</t>
  </si>
  <si>
    <t>deflator growth(final domestic expenditure)</t>
  </si>
  <si>
    <t>changes of exchangerate real efffective</t>
  </si>
  <si>
    <t>real Central bank key interest rate(TotalEx)</t>
  </si>
  <si>
    <t>real Central bank key interest rate</t>
  </si>
  <si>
    <t>Central bank key interest rate</t>
  </si>
  <si>
    <t>saving-consumption</t>
  </si>
  <si>
    <t>population growth(working age)</t>
  </si>
  <si>
    <t>nominal interest rate(long)</t>
  </si>
  <si>
    <t>spread of nominla interest rate(long)</t>
  </si>
  <si>
    <t>spread of interest rate(long_TotalEx)</t>
  </si>
  <si>
    <t>spread of interest rate(long)</t>
  </si>
  <si>
    <t>real interest rate(long_GDP)</t>
  </si>
  <si>
    <t>real interest rate(long_TotalEx)</t>
  </si>
  <si>
    <t>nominal interest rate(short)</t>
  </si>
  <si>
    <t>spread of nominal interest rate(shrot)</t>
  </si>
  <si>
    <t>spread of interest rate(short_TotalEx)</t>
  </si>
  <si>
    <t>spread of interest rate(short)</t>
  </si>
  <si>
    <t>real interest rate(short_GDP)</t>
  </si>
  <si>
    <t>real interest rate(short_TotalEx)</t>
  </si>
  <si>
    <t>real interest rate(short)</t>
  </si>
  <si>
    <t>yearNo</t>
  </si>
  <si>
    <t>TIME_PERIOD</t>
  </si>
  <si>
    <t>key</t>
  </si>
  <si>
    <t>real interest rate(long)</t>
    <phoneticPr fontId="7"/>
  </si>
  <si>
    <t>右辺</t>
    <rPh sb="0" eb="2">
      <t>ウヘン</t>
    </rPh>
    <phoneticPr fontId="10"/>
  </si>
  <si>
    <t>左辺</t>
    <rPh sb="0" eb="2">
      <t>サヘン</t>
    </rPh>
    <phoneticPr fontId="10"/>
  </si>
  <si>
    <t>バランス式</t>
    <rPh sb="4" eb="5">
      <t>シキ</t>
    </rPh>
    <phoneticPr fontId="10"/>
  </si>
  <si>
    <t>参考</t>
    <rPh sb="0" eb="2">
      <t>サンコウ</t>
    </rPh>
    <phoneticPr fontId="10"/>
  </si>
  <si>
    <t>鞍点</t>
    <rPh sb="0" eb="2">
      <t>アンテン</t>
    </rPh>
    <phoneticPr fontId="10"/>
  </si>
  <si>
    <t>判定</t>
    <rPh sb="0" eb="2">
      <t>ハンテイ</t>
    </rPh>
    <phoneticPr fontId="10"/>
  </si>
  <si>
    <t>D</t>
    <phoneticPr fontId="10"/>
  </si>
  <si>
    <t>Det(J)</t>
    <phoneticPr fontId="10"/>
  </si>
  <si>
    <t>Tr(J)</t>
    <phoneticPr fontId="10"/>
  </si>
  <si>
    <t>J22</t>
  </si>
  <si>
    <t>J21</t>
  </si>
  <si>
    <t>J12</t>
  </si>
  <si>
    <t>J11</t>
  </si>
  <si>
    <t>ヤコビ
要素</t>
    <phoneticPr fontId="10"/>
  </si>
  <si>
    <t>経常収支</t>
    <rPh sb="0" eb="4">
      <t>ケイジョウシュウシ</t>
    </rPh>
    <phoneticPr fontId="10"/>
  </si>
  <si>
    <t>バランス式の
資産選好の項</t>
    <rPh sb="4" eb="5">
      <t>シキ</t>
    </rPh>
    <rPh sb="7" eb="11">
      <t>シサンセンコウ</t>
    </rPh>
    <rPh sb="12" eb="13">
      <t>コウ</t>
    </rPh>
    <phoneticPr fontId="10"/>
  </si>
  <si>
    <t>Rt：収益率</t>
    <rPh sb="3" eb="6">
      <t>シュウエキリツ</t>
    </rPh>
    <phoneticPr fontId="10"/>
  </si>
  <si>
    <t>f’((1-θ)a)：
限界生産性</t>
    <rPh sb="12" eb="14">
      <t>ゲンカイ</t>
    </rPh>
    <rPh sb="14" eb="17">
      <t>セイサンセイ</t>
    </rPh>
    <phoneticPr fontId="10"/>
  </si>
  <si>
    <t>f((1-θ)a)：
生産</t>
    <rPh sb="11" eb="13">
      <t>セイサン</t>
    </rPh>
    <phoneticPr fontId="10"/>
  </si>
  <si>
    <t>c*：消費</t>
    <rPh sb="3" eb="5">
      <t>ショウヒ</t>
    </rPh>
    <phoneticPr fontId="10"/>
  </si>
  <si>
    <t>a*：資産</t>
    <rPh sb="3" eb="5">
      <t>シサン</t>
    </rPh>
    <phoneticPr fontId="10"/>
  </si>
  <si>
    <r>
      <t>a</t>
    </r>
    <r>
      <rPr>
        <vertAlign val="subscript"/>
        <sz val="12"/>
        <color theme="1"/>
        <rFont val="游明朝"/>
        <family val="1"/>
        <charset val="128"/>
      </rPr>
      <t>ext</t>
    </r>
    <phoneticPr fontId="10"/>
  </si>
  <si>
    <t>φ</t>
    <phoneticPr fontId="10"/>
  </si>
  <si>
    <t>ｎ</t>
    <phoneticPr fontId="10"/>
  </si>
  <si>
    <t>ｒ</t>
    <phoneticPr fontId="10"/>
  </si>
  <si>
    <t>δ</t>
    <phoneticPr fontId="10"/>
  </si>
  <si>
    <t>α</t>
    <phoneticPr fontId="10"/>
  </si>
  <si>
    <t>θ</t>
    <phoneticPr fontId="10"/>
  </si>
  <si>
    <t>A</t>
    <phoneticPr fontId="10"/>
  </si>
  <si>
    <t>γ</t>
    <phoneticPr fontId="10"/>
  </si>
  <si>
    <t>ψ</t>
    <phoneticPr fontId="10"/>
  </si>
  <si>
    <t>β</t>
    <phoneticPr fontId="10"/>
  </si>
  <si>
    <t>ρ</t>
    <phoneticPr fontId="10"/>
  </si>
  <si>
    <t>パラメータ</t>
  </si>
  <si>
    <t>P2</t>
    <phoneticPr fontId="10"/>
  </si>
  <si>
    <t>N1</t>
    <phoneticPr fontId="10"/>
  </si>
  <si>
    <t>P1</t>
    <phoneticPr fontId="10"/>
  </si>
  <si>
    <t>β＜０（負の資産選好）</t>
    <rPh sb="4" eb="5">
      <t>フ</t>
    </rPh>
    <rPh sb="6" eb="10">
      <t>シサンセンコウ</t>
    </rPh>
    <phoneticPr fontId="10"/>
  </si>
  <si>
    <t>β＞０（通常の資産選好）</t>
    <rPh sb="4" eb="6">
      <t>ツウジョウ</t>
    </rPh>
    <rPh sb="7" eb="11">
      <t>シサンセンコウ</t>
    </rPh>
    <phoneticPr fontId="10"/>
  </si>
  <si>
    <t>区分</t>
    <rPh sb="0" eb="2">
      <t>クブン</t>
    </rPh>
    <phoneticPr fontId="10"/>
  </si>
  <si>
    <t>安定ノード</t>
    <rPh sb="0" eb="2">
      <t>アンテイ</t>
    </rPh>
    <phoneticPr fontId="10"/>
  </si>
  <si>
    <t>判定</t>
    <rPh sb="0" eb="2">
      <t>ハンテイ</t>
    </rPh>
    <phoneticPr fontId="10"/>
  </si>
  <si>
    <t>L</t>
    <phoneticPr fontId="10"/>
  </si>
  <si>
    <t>H</t>
    <phoneticPr fontId="10"/>
  </si>
  <si>
    <t>ρ、φ</t>
    <phoneticPr fontId="10"/>
  </si>
  <si>
    <t>ρ、β</t>
    <phoneticPr fontId="10"/>
  </si>
  <si>
    <t>パラメータ変更</t>
    <rPh sb="5" eb="7">
      <t>ヘンコウ</t>
    </rPh>
    <phoneticPr fontId="10"/>
  </si>
  <si>
    <t>ベンチマーク</t>
    <phoneticPr fontId="10"/>
  </si>
  <si>
    <t>ρ、β（逆）、φ</t>
    <rPh sb="4" eb="5">
      <t>ギャク</t>
    </rPh>
    <phoneticPr fontId="10"/>
  </si>
  <si>
    <t>dot{a}=0</t>
    <phoneticPr fontId="7"/>
  </si>
  <si>
    <t>dot{c}=0</t>
    <phoneticPr fontId="7"/>
  </si>
  <si>
    <t>複合</t>
    <rPh sb="0" eb="2">
      <t>フクゴウ</t>
    </rPh>
    <phoneticPr fontId="7"/>
  </si>
  <si>
    <t>概要</t>
  </si>
  <si>
    <t>分散分析表</t>
  </si>
  <si>
    <t xml:space="preserve">t </t>
  </si>
  <si>
    <r>
      <rPr>
        <sz val="11"/>
        <color rgb="FF000000"/>
        <rFont val="Calibri"/>
        <family val="2"/>
        <scheme val="minor"/>
      </rPr>
      <t>回帰統計</t>
    </r>
  </si>
  <si>
    <r>
      <rPr>
        <sz val="11"/>
        <color rgb="FF000000"/>
        <rFont val="Calibri"/>
        <family val="2"/>
        <scheme val="minor"/>
      </rPr>
      <t>重相関 R</t>
    </r>
  </si>
  <si>
    <r>
      <rPr>
        <sz val="11"/>
        <color rgb="FF000000"/>
        <rFont val="Calibri"/>
        <family val="2"/>
        <scheme val="minor"/>
      </rPr>
      <t>重決定 R2</t>
    </r>
  </si>
  <si>
    <r>
      <rPr>
        <sz val="11"/>
        <color rgb="FF000000"/>
        <rFont val="Calibri"/>
        <family val="2"/>
        <scheme val="minor"/>
      </rPr>
      <t>補正 R2</t>
    </r>
  </si>
  <si>
    <r>
      <rPr>
        <sz val="11"/>
        <color rgb="FF000000"/>
        <rFont val="Calibri"/>
        <family val="2"/>
        <scheme val="minor"/>
      </rPr>
      <t>標準誤差</t>
    </r>
  </si>
  <si>
    <r>
      <rPr>
        <sz val="11"/>
        <color rgb="FF000000"/>
        <rFont val="Calibri"/>
        <family val="2"/>
        <scheme val="minor"/>
      </rPr>
      <t>観測数</t>
    </r>
  </si>
  <si>
    <r>
      <rPr>
        <sz val="11"/>
        <color rgb="FF000000"/>
        <rFont val="Calibri"/>
        <family val="2"/>
        <scheme val="minor"/>
      </rPr>
      <t>自由度</t>
    </r>
  </si>
  <si>
    <r>
      <rPr>
        <sz val="11"/>
        <color rgb="FF000000"/>
        <rFont val="Calibri"/>
        <family val="2"/>
        <scheme val="minor"/>
      </rPr>
      <t>変動</t>
    </r>
  </si>
  <si>
    <r>
      <rPr>
        <sz val="11"/>
        <color rgb="FF000000"/>
        <rFont val="Calibri"/>
        <family val="2"/>
        <scheme val="minor"/>
      </rPr>
      <t>分散</t>
    </r>
  </si>
  <si>
    <r>
      <rPr>
        <sz val="11"/>
        <color rgb="FF000000"/>
        <rFont val="Calibri"/>
        <family val="2"/>
        <scheme val="minor"/>
      </rPr>
      <t>観測された分散比</t>
    </r>
  </si>
  <si>
    <r>
      <rPr>
        <sz val="11"/>
        <color rgb="FF000000"/>
        <rFont val="Calibri"/>
        <family val="2"/>
        <scheme val="minor"/>
      </rPr>
      <t>有意 F</t>
    </r>
  </si>
  <si>
    <r>
      <rPr>
        <sz val="11"/>
        <color rgb="FF000000"/>
        <rFont val="Calibri"/>
        <family val="2"/>
        <scheme val="minor"/>
      </rPr>
      <t>回帰</t>
    </r>
  </si>
  <si>
    <r>
      <rPr>
        <sz val="11"/>
        <color rgb="FF000000"/>
        <rFont val="Calibri"/>
        <family val="2"/>
        <scheme val="minor"/>
      </rPr>
      <t>残差</t>
    </r>
  </si>
  <si>
    <r>
      <rPr>
        <sz val="11"/>
        <color rgb="FF000000"/>
        <rFont val="Calibri"/>
        <family val="2"/>
        <scheme val="minor"/>
      </rPr>
      <t>合計</t>
    </r>
  </si>
  <si>
    <r>
      <rPr>
        <sz val="11"/>
        <color rgb="FF000000"/>
        <rFont val="Calibri"/>
        <family val="2"/>
        <scheme val="minor"/>
      </rPr>
      <t>係数</t>
    </r>
  </si>
  <si>
    <r>
      <t>P-</t>
    </r>
    <r>
      <rPr>
        <sz val="11"/>
        <color rgb="FF000000"/>
        <rFont val="Calibri"/>
        <family val="2"/>
        <scheme val="minor"/>
      </rPr>
      <t>値</t>
    </r>
  </si>
  <si>
    <r>
      <rPr>
        <sz val="11"/>
        <color rgb="FF000000"/>
        <rFont val="Calibri"/>
        <family val="2"/>
        <scheme val="minor"/>
      </rPr>
      <t>下限 95%</t>
    </r>
  </si>
  <si>
    <r>
      <rPr>
        <sz val="11"/>
        <color rgb="FF000000"/>
        <rFont val="Calibri"/>
        <family val="2"/>
        <scheme val="minor"/>
      </rPr>
      <t>上限 95%</t>
    </r>
  </si>
  <si>
    <r>
      <rPr>
        <sz val="11"/>
        <color rgb="FF000000"/>
        <rFont val="Calibri"/>
        <family val="2"/>
        <scheme val="minor"/>
      </rPr>
      <t>下限 95.0%</t>
    </r>
  </si>
  <si>
    <r>
      <rPr>
        <sz val="11"/>
        <color rgb="FF000000"/>
        <rFont val="Calibri"/>
        <family val="2"/>
        <scheme val="minor"/>
      </rPr>
      <t>上限 95.0%</t>
    </r>
  </si>
  <si>
    <r>
      <rPr>
        <sz val="11"/>
        <color rgb="FF000000"/>
        <rFont val="Calibri"/>
        <family val="2"/>
        <scheme val="minor"/>
      </rPr>
      <t>切片</t>
    </r>
  </si>
  <si>
    <t>残差出力</t>
  </si>
  <si>
    <r>
      <rPr>
        <sz val="11"/>
        <color rgb="FF000000"/>
        <rFont val="Calibri"/>
        <family val="2"/>
        <scheme val="minor"/>
      </rPr>
      <t>観測値</t>
    </r>
  </si>
  <si>
    <r>
      <rPr>
        <sz val="11"/>
        <color rgb="FF000000"/>
        <rFont val="Calibri"/>
        <family val="2"/>
        <scheme val="minor"/>
      </rPr>
      <t>予測値: real interest rate(long)</t>
    </r>
  </si>
  <si>
    <t>M</t>
  </si>
  <si>
    <t>M</t>
    <phoneticPr fontId="7"/>
  </si>
  <si>
    <t>L</t>
  </si>
  <si>
    <t>L</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</si>
</sst>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
    <numFmt numFmtId="178" formatCode="#,##0.000;[Red]\-#,##0.000"/>
    <numFmt numFmtId="179" formatCode="#,##0.0000;[Red]\-#,##0.0000"/>
    <numFmt numFmtId="180" formatCode="#,##0.000;\▲#,##0.000"/>
    <numFmt numFmtId="181" formatCode="\(0.0%\);\(\-0.0%\)"/>
    <numFmt numFmtId="182" formatCode="\(0.0%\);\(\▲0.0%\)"/>
    <numFmt numFmtId="183" formatCode="0.000;\▲0.000"/>
    <numFmt numFmtId="184" formatCode="#,##0.00000;[Red]\-#,##0.00000"/>
  </numFmts>
  <fonts count="16" x14ac:knownFonts="1">
    <font>
      <sz val="11"/>
      <color rgb="FF000000"/>
      <name val="Calibri"/>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rgb="FF000000"/>
      <name val="Calibri"/>
      <family val="2"/>
    </font>
    <font>
      <sz val="11"/>
      <color rgb="FF000000"/>
      <name val="Calibri"/>
      <family val="2"/>
      <scheme val="minor"/>
    </font>
    <font>
      <sz val="6"/>
      <name val="ＭＳ Ｐゴシック"/>
      <family val="3"/>
      <charset val="128"/>
      <scheme val="minor"/>
    </font>
    <font>
      <sz val="11"/>
      <color rgb="FF000000"/>
      <name val="ＭＳ Ｐゴシック"/>
      <family val="2"/>
      <charset val="128"/>
    </font>
    <font>
      <sz val="12"/>
      <color theme="1"/>
      <name val="游明朝"/>
      <family val="1"/>
      <charset val="128"/>
    </font>
    <font>
      <sz val="6"/>
      <name val="游ゴシック"/>
      <family val="2"/>
      <charset val="128"/>
      <scheme val="minor"/>
    </font>
    <font>
      <sz val="9"/>
      <color theme="1"/>
      <name val="游ゴシック"/>
      <family val="2"/>
      <charset val="128"/>
      <scheme val="minor"/>
    </font>
    <font>
      <sz val="9"/>
      <color theme="1"/>
      <name val="游明朝"/>
      <family val="1"/>
      <charset val="128"/>
    </font>
    <font>
      <vertAlign val="subscript"/>
      <sz val="12"/>
      <color theme="1"/>
      <name val="游明朝"/>
      <family val="1"/>
      <charset val="128"/>
    </font>
    <font>
      <sz val="12"/>
      <color theme="1"/>
      <name val="游ゴシック"/>
      <family val="2"/>
      <charset val="128"/>
      <scheme val="minor"/>
    </font>
    <font>
      <sz val="14"/>
      <color theme="1"/>
      <name val="游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dotted">
        <color auto="1"/>
      </left>
      <right style="thin">
        <color auto="1"/>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thin">
        <color auto="1"/>
      </left>
      <right style="dotted">
        <color auto="1"/>
      </right>
      <top style="dotted">
        <color auto="1"/>
      </top>
      <bottom style="thin">
        <color auto="1"/>
      </bottom>
      <diagonal/>
    </border>
    <border>
      <left style="thin">
        <color auto="1"/>
      </left>
      <right style="thin">
        <color auto="1"/>
      </right>
      <top style="dotted">
        <color auto="1"/>
      </top>
      <bottom style="thin">
        <color auto="1"/>
      </bottom>
      <diagonal/>
    </border>
    <border>
      <left style="dotted">
        <color auto="1"/>
      </left>
      <right style="thin">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thin">
        <color auto="1"/>
      </left>
      <right style="dotted">
        <color auto="1"/>
      </right>
      <top style="dotted">
        <color auto="1"/>
      </top>
      <bottom style="dotted">
        <color auto="1"/>
      </bottom>
      <diagonal/>
    </border>
    <border>
      <left style="thin">
        <color auto="1"/>
      </left>
      <right style="thin">
        <color auto="1"/>
      </right>
      <top style="dotted">
        <color auto="1"/>
      </top>
      <bottom style="dotted">
        <color auto="1"/>
      </bottom>
      <diagonal/>
    </border>
    <border>
      <left/>
      <right style="thin">
        <color auto="1"/>
      </right>
      <top/>
      <bottom/>
      <diagonal/>
    </border>
    <border>
      <left style="thin">
        <color auto="1"/>
      </left>
      <right/>
      <top/>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thin">
        <color auto="1"/>
      </left>
      <right style="dotted">
        <color auto="1"/>
      </right>
      <top style="thin">
        <color auto="1"/>
      </top>
      <bottom style="dotted">
        <color auto="1"/>
      </bottom>
      <diagonal/>
    </border>
    <border>
      <left style="thin">
        <color auto="1"/>
      </left>
      <right style="thin">
        <color auto="1"/>
      </right>
      <top style="thin">
        <color auto="1"/>
      </top>
      <bottom style="dotted">
        <color auto="1"/>
      </bottom>
      <diagonal/>
    </border>
    <border>
      <left style="dotted">
        <color auto="1"/>
      </left>
      <right style="thin">
        <color auto="1"/>
      </right>
      <top/>
      <bottom style="thin">
        <color auto="1"/>
      </bottom>
      <diagonal/>
    </border>
    <border>
      <left style="dotted">
        <color auto="1"/>
      </left>
      <right style="dotted">
        <color auto="1"/>
      </right>
      <top/>
      <bottom style="thin">
        <color auto="1"/>
      </bottom>
      <diagonal/>
    </border>
    <border>
      <left style="thin">
        <color auto="1"/>
      </left>
      <right style="dotted">
        <color auto="1"/>
      </right>
      <top/>
      <bottom style="thin">
        <color auto="1"/>
      </bottom>
      <diagonal/>
    </border>
    <border>
      <left style="thin">
        <color auto="1"/>
      </left>
      <right style="thin">
        <color auto="1"/>
      </right>
      <top/>
      <bottom style="thin">
        <color auto="1"/>
      </bottom>
      <diagonal/>
    </border>
    <border>
      <left style="dotted">
        <color auto="1"/>
      </left>
      <right style="thin">
        <color auto="1"/>
      </right>
      <top style="thin">
        <color auto="1"/>
      </top>
      <bottom/>
      <diagonal/>
    </border>
    <border>
      <left style="dotted">
        <color auto="1"/>
      </left>
      <right style="dotted">
        <color auto="1"/>
      </right>
      <top style="thin">
        <color auto="1"/>
      </top>
      <bottom/>
      <diagonal/>
    </border>
    <border>
      <left style="thin">
        <color auto="1"/>
      </left>
      <right style="dotted">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dotted">
        <color auto="1"/>
      </right>
      <top style="thin">
        <color auto="1"/>
      </top>
      <bottom style="thin">
        <color auto="1"/>
      </bottom>
      <diagonal/>
    </border>
    <border>
      <left/>
      <right style="dotted">
        <color auto="1"/>
      </right>
      <top style="thin">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right style="dotted">
        <color auto="1"/>
      </right>
      <top style="thin">
        <color auto="1"/>
      </top>
      <bottom/>
      <diagonal/>
    </border>
    <border>
      <left/>
      <right style="dotted">
        <color auto="1"/>
      </right>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right style="thin">
        <color auto="1"/>
      </right>
      <top style="dotted">
        <color auto="1"/>
      </top>
      <bottom style="thin">
        <color auto="1"/>
      </bottom>
      <diagonal/>
    </border>
    <border>
      <left/>
      <right/>
      <top/>
      <bottom style="medium">
        <color indexed="64"/>
      </bottom>
      <diagonal/>
    </border>
    <border>
      <left/>
      <right/>
      <top style="medium">
        <color indexed="64"/>
      </top>
      <bottom style="thin">
        <color auto="1"/>
      </bottom>
      <diagonal/>
    </border>
  </borders>
  <cellStyleXfs count="9">
    <xf numFmtId="0" fontId="0" fillId="0" borderId="0"/>
    <xf numFmtId="9" fontId="6" fillId="0" borderId="0" applyFont="0" applyFill="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2" fillId="0" borderId="0">
      <alignment vertical="center"/>
    </xf>
    <xf numFmtId="38" fontId="6" fillId="0" borderId="0" applyFont="0" applyFill="0" applyBorder="0" applyAlignment="0" applyProtection="0">
      <alignment vertical="center"/>
    </xf>
  </cellStyleXfs>
  <cellXfs count="176">
    <xf numFmtId="0" fontId="0" fillId="0" borderId="0" xfId="0"/>
    <xf numFmtId="176" fontId="5" fillId="0" borderId="0" xfId="0" applyNumberFormat="1" applyFont="1"/>
    <xf numFmtId="0" fontId="8" fillId="0" borderId="0" xfId="0" applyFont="1"/>
    <xf numFmtId="177" fontId="0" fillId="0" borderId="0" xfId="1" applyNumberFormat="1" applyFont="1" applyAlignment="1"/>
    <xf numFmtId="0" fontId="9" fillId="0" borderId="0" xfId="3" applyFont="1">
      <alignment vertical="center"/>
    </xf>
    <xf numFmtId="40" fontId="9" fillId="0" borderId="0" xfId="4" applyNumberFormat="1" applyFont="1" applyBorder="1">
      <alignment vertical="center"/>
    </xf>
    <xf numFmtId="40" fontId="9" fillId="0" borderId="0" xfId="3" applyNumberFormat="1" applyFont="1">
      <alignment vertical="center"/>
    </xf>
    <xf numFmtId="178" fontId="9" fillId="0" borderId="0" xfId="3" applyNumberFormat="1" applyFont="1">
      <alignment vertical="center"/>
    </xf>
    <xf numFmtId="178" fontId="9" fillId="0" borderId="0" xfId="4" applyNumberFormat="1" applyFont="1" applyBorder="1">
      <alignment vertical="center"/>
    </xf>
    <xf numFmtId="179" fontId="9" fillId="0" borderId="0" xfId="4" applyNumberFormat="1" applyFont="1" applyBorder="1">
      <alignment vertical="center"/>
    </xf>
    <xf numFmtId="180" fontId="9" fillId="3" borderId="1" xfId="4" applyNumberFormat="1" applyFont="1" applyFill="1" applyBorder="1" applyAlignment="1">
      <alignment vertical="center" shrinkToFit="1"/>
    </xf>
    <xf numFmtId="0" fontId="9" fillId="3" borderId="1" xfId="3" applyFont="1" applyFill="1" applyBorder="1">
      <alignment vertical="center"/>
    </xf>
    <xf numFmtId="178" fontId="9" fillId="3" borderId="0" xfId="4" applyNumberFormat="1" applyFont="1" applyFill="1" applyBorder="1">
      <alignment vertical="center"/>
    </xf>
    <xf numFmtId="0" fontId="9" fillId="3" borderId="0" xfId="3" applyFont="1" applyFill="1">
      <alignment vertical="center"/>
    </xf>
    <xf numFmtId="178" fontId="9" fillId="3" borderId="6" xfId="4" applyNumberFormat="1" applyFont="1" applyFill="1" applyBorder="1" applyAlignment="1">
      <alignment horizontal="center" vertical="center" shrinkToFit="1"/>
    </xf>
    <xf numFmtId="178" fontId="9" fillId="3" borderId="7" xfId="4" applyNumberFormat="1" applyFont="1" applyFill="1" applyBorder="1" applyAlignment="1">
      <alignment horizontal="center" vertical="center" shrinkToFit="1"/>
    </xf>
    <xf numFmtId="178" fontId="9" fillId="3" borderId="8" xfId="4" applyNumberFormat="1" applyFont="1" applyFill="1" applyBorder="1" applyAlignment="1">
      <alignment horizontal="center" vertical="center" shrinkToFit="1"/>
    </xf>
    <xf numFmtId="178" fontId="9" fillId="3" borderId="1" xfId="4" applyNumberFormat="1" applyFont="1" applyFill="1" applyBorder="1" applyAlignment="1">
      <alignment horizontal="center" vertical="center" shrinkToFit="1"/>
    </xf>
    <xf numFmtId="180" fontId="9" fillId="3" borderId="6" xfId="4" applyNumberFormat="1" applyFont="1" applyFill="1" applyBorder="1" applyAlignment="1">
      <alignment vertical="center" shrinkToFit="1"/>
    </xf>
    <xf numFmtId="180" fontId="9" fillId="3" borderId="7" xfId="4" applyNumberFormat="1" applyFont="1" applyFill="1" applyBorder="1" applyAlignment="1">
      <alignment vertical="center" shrinkToFit="1"/>
    </xf>
    <xf numFmtId="180" fontId="9" fillId="3" borderId="8" xfId="4" applyNumberFormat="1" applyFont="1" applyFill="1" applyBorder="1" applyAlignment="1">
      <alignment vertical="center" shrinkToFit="1"/>
    </xf>
    <xf numFmtId="180" fontId="9" fillId="3" borderId="9" xfId="4" applyNumberFormat="1" applyFont="1" applyFill="1" applyBorder="1" applyAlignment="1">
      <alignment vertical="center" shrinkToFit="1"/>
    </xf>
    <xf numFmtId="180" fontId="9" fillId="3" borderId="10" xfId="4" applyNumberFormat="1" applyFont="1" applyFill="1" applyBorder="1" applyAlignment="1">
      <alignment vertical="center" shrinkToFit="1"/>
    </xf>
    <xf numFmtId="180" fontId="9" fillId="3" borderId="11" xfId="4" applyNumberFormat="1" applyFont="1" applyFill="1" applyBorder="1" applyAlignment="1">
      <alignment vertical="center" shrinkToFit="1"/>
    </xf>
    <xf numFmtId="180" fontId="9" fillId="3" borderId="12" xfId="4" applyNumberFormat="1" applyFont="1" applyFill="1" applyBorder="1" applyAlignment="1">
      <alignment vertical="center" shrinkToFit="1"/>
    </xf>
    <xf numFmtId="0" fontId="9" fillId="3" borderId="12" xfId="3" applyFont="1" applyFill="1" applyBorder="1" applyAlignment="1">
      <alignment vertical="center" wrapText="1"/>
    </xf>
    <xf numFmtId="180" fontId="9" fillId="3" borderId="13" xfId="4" applyNumberFormat="1" applyFont="1" applyFill="1" applyBorder="1" applyAlignment="1">
      <alignment vertical="center" shrinkToFit="1"/>
    </xf>
    <xf numFmtId="180" fontId="9" fillId="3" borderId="14" xfId="4" applyNumberFormat="1" applyFont="1" applyFill="1" applyBorder="1" applyAlignment="1">
      <alignment vertical="center" shrinkToFit="1"/>
    </xf>
    <xf numFmtId="180" fontId="9" fillId="3" borderId="15" xfId="4" applyNumberFormat="1" applyFont="1" applyFill="1" applyBorder="1" applyAlignment="1">
      <alignment vertical="center" shrinkToFit="1"/>
    </xf>
    <xf numFmtId="180" fontId="9" fillId="3" borderId="16" xfId="4" applyNumberFormat="1" applyFont="1" applyFill="1" applyBorder="1" applyAlignment="1">
      <alignment vertical="center" shrinkToFit="1"/>
    </xf>
    <xf numFmtId="0" fontId="9" fillId="3" borderId="16" xfId="3" applyFont="1" applyFill="1" applyBorder="1" applyAlignment="1">
      <alignment vertical="center" wrapText="1"/>
    </xf>
    <xf numFmtId="180" fontId="9" fillId="3" borderId="19" xfId="4" applyNumberFormat="1" applyFont="1" applyFill="1" applyBorder="1" applyAlignment="1">
      <alignment vertical="center" shrinkToFit="1"/>
    </xf>
    <xf numFmtId="180" fontId="9" fillId="3" borderId="20" xfId="4" applyNumberFormat="1" applyFont="1" applyFill="1" applyBorder="1" applyAlignment="1">
      <alignment vertical="center" shrinkToFit="1"/>
    </xf>
    <xf numFmtId="180" fontId="9" fillId="3" borderId="21" xfId="4" applyNumberFormat="1" applyFont="1" applyFill="1" applyBorder="1" applyAlignment="1">
      <alignment vertical="center" shrinkToFit="1"/>
    </xf>
    <xf numFmtId="180" fontId="9" fillId="3" borderId="22" xfId="4" applyNumberFormat="1" applyFont="1" applyFill="1" applyBorder="1" applyAlignment="1">
      <alignment vertical="center" shrinkToFit="1"/>
    </xf>
    <xf numFmtId="0" fontId="9" fillId="3" borderId="22" xfId="3" applyFont="1" applyFill="1" applyBorder="1" applyAlignment="1">
      <alignment vertical="center" wrapText="1"/>
    </xf>
    <xf numFmtId="0" fontId="9" fillId="0" borderId="0" xfId="3" applyFont="1" applyAlignment="1">
      <alignment vertical="center" wrapText="1"/>
    </xf>
    <xf numFmtId="178" fontId="9" fillId="0" borderId="0" xfId="4" applyNumberFormat="1" applyFont="1" applyBorder="1" applyAlignment="1">
      <alignment vertical="center" wrapText="1"/>
    </xf>
    <xf numFmtId="180" fontId="9" fillId="3" borderId="6" xfId="4" applyNumberFormat="1" applyFont="1" applyFill="1" applyBorder="1" applyAlignment="1">
      <alignment vertical="center" wrapText="1" shrinkToFit="1"/>
    </xf>
    <xf numFmtId="180" fontId="9" fillId="3" borderId="7" xfId="4" applyNumberFormat="1" applyFont="1" applyFill="1" applyBorder="1" applyAlignment="1">
      <alignment vertical="center" wrapText="1" shrinkToFit="1"/>
    </xf>
    <xf numFmtId="180" fontId="9" fillId="3" borderId="8" xfId="4" applyNumberFormat="1" applyFont="1" applyFill="1" applyBorder="1" applyAlignment="1">
      <alignment vertical="center" wrapText="1" shrinkToFit="1"/>
    </xf>
    <xf numFmtId="180" fontId="9" fillId="3" borderId="1" xfId="4" applyNumberFormat="1" applyFont="1" applyFill="1" applyBorder="1" applyAlignment="1">
      <alignment vertical="center" wrapText="1" shrinkToFit="1"/>
    </xf>
    <xf numFmtId="181" fontId="9" fillId="0" borderId="0" xfId="5" applyNumberFormat="1" applyFont="1" applyBorder="1">
      <alignment vertical="center"/>
    </xf>
    <xf numFmtId="182" fontId="9" fillId="3" borderId="23" xfId="5" applyNumberFormat="1" applyFont="1" applyFill="1" applyBorder="1" applyAlignment="1">
      <alignment vertical="center" shrinkToFit="1"/>
    </xf>
    <xf numFmtId="182" fontId="9" fillId="3" borderId="24" xfId="5" applyNumberFormat="1" applyFont="1" applyFill="1" applyBorder="1" applyAlignment="1">
      <alignment vertical="center" shrinkToFit="1"/>
    </xf>
    <xf numFmtId="182" fontId="9" fillId="3" borderId="25" xfId="5" applyNumberFormat="1" applyFont="1" applyFill="1" applyBorder="1" applyAlignment="1">
      <alignment vertical="center" shrinkToFit="1"/>
    </xf>
    <xf numFmtId="182" fontId="9" fillId="3" borderId="26" xfId="5" applyNumberFormat="1" applyFont="1" applyFill="1" applyBorder="1" applyAlignment="1">
      <alignment vertical="center" shrinkToFit="1"/>
    </xf>
    <xf numFmtId="180" fontId="9" fillId="3" borderId="27" xfId="4" applyNumberFormat="1" applyFont="1" applyFill="1" applyBorder="1" applyAlignment="1">
      <alignment vertical="center" shrinkToFit="1"/>
    </xf>
    <xf numFmtId="180" fontId="9" fillId="3" borderId="28" xfId="4" applyNumberFormat="1" applyFont="1" applyFill="1" applyBorder="1" applyAlignment="1">
      <alignment vertical="center" shrinkToFit="1"/>
    </xf>
    <xf numFmtId="180" fontId="9" fillId="3" borderId="29" xfId="4" applyNumberFormat="1" applyFont="1" applyFill="1" applyBorder="1" applyAlignment="1">
      <alignment vertical="center" shrinkToFit="1"/>
    </xf>
    <xf numFmtId="180" fontId="9" fillId="3" borderId="30" xfId="4" applyNumberFormat="1" applyFont="1" applyFill="1" applyBorder="1" applyAlignment="1">
      <alignment vertical="center" shrinkToFit="1"/>
    </xf>
    <xf numFmtId="180" fontId="9" fillId="3" borderId="27" xfId="3" applyNumberFormat="1" applyFont="1" applyFill="1" applyBorder="1" applyAlignment="1">
      <alignment vertical="center" shrinkToFit="1"/>
    </xf>
    <xf numFmtId="180" fontId="9" fillId="3" borderId="28" xfId="3" applyNumberFormat="1" applyFont="1" applyFill="1" applyBorder="1" applyAlignment="1">
      <alignment vertical="center" shrinkToFit="1"/>
    </xf>
    <xf numFmtId="180" fontId="9" fillId="3" borderId="29" xfId="3" applyNumberFormat="1" applyFont="1" applyFill="1" applyBorder="1" applyAlignment="1">
      <alignment vertical="center" shrinkToFit="1"/>
    </xf>
    <xf numFmtId="180" fontId="9" fillId="3" borderId="30" xfId="3" applyNumberFormat="1" applyFont="1" applyFill="1" applyBorder="1" applyAlignment="1">
      <alignment vertical="center" shrinkToFit="1"/>
    </xf>
    <xf numFmtId="40" fontId="9" fillId="3" borderId="6" xfId="3" applyNumberFormat="1" applyFont="1" applyFill="1" applyBorder="1" applyAlignment="1">
      <alignment horizontal="center" vertical="center"/>
    </xf>
    <xf numFmtId="40" fontId="9" fillId="3" borderId="7" xfId="3" applyNumberFormat="1" applyFont="1" applyFill="1" applyBorder="1" applyAlignment="1">
      <alignment horizontal="center" vertical="center"/>
    </xf>
    <xf numFmtId="40" fontId="9" fillId="3" borderId="8" xfId="3" applyNumberFormat="1" applyFont="1" applyFill="1" applyBorder="1" applyAlignment="1">
      <alignment horizontal="center" vertical="center"/>
    </xf>
    <xf numFmtId="0" fontId="15" fillId="0" borderId="0" xfId="3" applyFont="1">
      <alignment vertical="center"/>
    </xf>
    <xf numFmtId="178" fontId="15" fillId="0" borderId="0" xfId="4" applyNumberFormat="1" applyFont="1" applyBorder="1">
      <alignment vertical="center"/>
    </xf>
    <xf numFmtId="178" fontId="15" fillId="0" borderId="0" xfId="4" applyNumberFormat="1" applyFont="1" applyBorder="1" applyAlignment="1">
      <alignment vertical="center" shrinkToFit="1"/>
    </xf>
    <xf numFmtId="0" fontId="15" fillId="0" borderId="0" xfId="3" applyFont="1" applyAlignment="1">
      <alignment vertical="center" shrinkToFit="1"/>
    </xf>
    <xf numFmtId="0" fontId="15" fillId="0" borderId="0" xfId="3" applyFont="1" applyAlignment="1">
      <alignment vertical="top" wrapText="1"/>
    </xf>
    <xf numFmtId="183" fontId="15" fillId="3" borderId="1" xfId="3" applyNumberFormat="1" applyFont="1" applyFill="1" applyBorder="1" applyAlignment="1">
      <alignment vertical="center" shrinkToFit="1"/>
    </xf>
    <xf numFmtId="183" fontId="15" fillId="3" borderId="1" xfId="4" applyNumberFormat="1" applyFont="1" applyFill="1" applyBorder="1" applyAlignment="1">
      <alignment vertical="center" shrinkToFit="1"/>
    </xf>
    <xf numFmtId="183" fontId="15" fillId="3" borderId="0" xfId="3" applyNumberFormat="1" applyFont="1" applyFill="1" applyAlignment="1">
      <alignment vertical="center" shrinkToFit="1"/>
    </xf>
    <xf numFmtId="183" fontId="15" fillId="3" borderId="0" xfId="4" applyNumberFormat="1" applyFont="1" applyFill="1" applyBorder="1" applyAlignment="1">
      <alignment vertical="center" shrinkToFit="1"/>
    </xf>
    <xf numFmtId="0" fontId="15" fillId="3" borderId="0" xfId="3" applyFont="1" applyFill="1" applyAlignment="1">
      <alignment vertical="top" wrapText="1"/>
    </xf>
    <xf numFmtId="183" fontId="15" fillId="3" borderId="6" xfId="4" applyNumberFormat="1" applyFont="1" applyFill="1" applyBorder="1" applyAlignment="1">
      <alignment vertical="center" shrinkToFit="1"/>
    </xf>
    <xf numFmtId="183" fontId="15" fillId="3" borderId="8" xfId="4" applyNumberFormat="1" applyFont="1" applyFill="1" applyBorder="1" applyAlignment="1">
      <alignment vertical="center" shrinkToFit="1"/>
    </xf>
    <xf numFmtId="183" fontId="15" fillId="3" borderId="6" xfId="5" applyNumberFormat="1" applyFont="1" applyFill="1" applyBorder="1" applyAlignment="1">
      <alignment vertical="center" shrinkToFit="1"/>
    </xf>
    <xf numFmtId="183" fontId="15" fillId="3" borderId="8" xfId="5" applyNumberFormat="1" applyFont="1" applyFill="1" applyBorder="1" applyAlignment="1">
      <alignment vertical="center" shrinkToFit="1"/>
    </xf>
    <xf numFmtId="183" fontId="15" fillId="3" borderId="9" xfId="4" applyNumberFormat="1" applyFont="1" applyFill="1" applyBorder="1" applyAlignment="1">
      <alignment vertical="center" shrinkToFit="1"/>
    </xf>
    <xf numFmtId="183" fontId="15" fillId="3" borderId="11" xfId="4" applyNumberFormat="1" applyFont="1" applyFill="1" applyBorder="1" applyAlignment="1">
      <alignment vertical="center" shrinkToFit="1"/>
    </xf>
    <xf numFmtId="0" fontId="15" fillId="3" borderId="12" xfId="3" applyFont="1" applyFill="1" applyBorder="1" applyAlignment="1">
      <alignment vertical="top" wrapText="1"/>
    </xf>
    <xf numFmtId="183" fontId="15" fillId="3" borderId="13" xfId="4" applyNumberFormat="1" applyFont="1" applyFill="1" applyBorder="1" applyAlignment="1">
      <alignment vertical="center" shrinkToFit="1"/>
    </xf>
    <xf numFmtId="183" fontId="15" fillId="3" borderId="15" xfId="4" applyNumberFormat="1" applyFont="1" applyFill="1" applyBorder="1" applyAlignment="1">
      <alignment vertical="center" shrinkToFit="1"/>
    </xf>
    <xf numFmtId="0" fontId="15" fillId="3" borderId="16" xfId="3" applyFont="1" applyFill="1" applyBorder="1" applyAlignment="1">
      <alignment vertical="top" wrapText="1"/>
    </xf>
    <xf numFmtId="183" fontId="15" fillId="3" borderId="19" xfId="4" applyNumberFormat="1" applyFont="1" applyFill="1" applyBorder="1" applyAlignment="1">
      <alignment vertical="center" shrinkToFit="1"/>
    </xf>
    <xf numFmtId="183" fontId="15" fillId="3" borderId="21" xfId="4" applyNumberFormat="1" applyFont="1" applyFill="1" applyBorder="1" applyAlignment="1">
      <alignment vertical="center" shrinkToFit="1"/>
    </xf>
    <xf numFmtId="0" fontId="15" fillId="3" borderId="22" xfId="3" applyFont="1" applyFill="1" applyBorder="1" applyAlignment="1">
      <alignment vertical="top" wrapText="1"/>
    </xf>
    <xf numFmtId="178" fontId="15" fillId="3" borderId="6" xfId="4" applyNumberFormat="1" applyFont="1" applyFill="1" applyBorder="1" applyAlignment="1">
      <alignment horizontal="center" vertical="center" shrinkToFit="1"/>
    </xf>
    <xf numFmtId="178" fontId="15" fillId="3" borderId="8" xfId="4" applyNumberFormat="1" applyFont="1" applyFill="1" applyBorder="1" applyAlignment="1">
      <alignment horizontal="center" vertical="center" shrinkToFit="1"/>
    </xf>
    <xf numFmtId="0" fontId="2" fillId="0" borderId="0" xfId="7">
      <alignment vertical="center"/>
    </xf>
    <xf numFmtId="0" fontId="2" fillId="2" borderId="0" xfId="7" applyFill="1">
      <alignment vertical="center"/>
    </xf>
    <xf numFmtId="0" fontId="0" fillId="0" borderId="32" xfId="0" applyBorder="1" applyAlignment="1">
      <alignment vertical="center"/>
    </xf>
    <xf numFmtId="0" fontId="0" fillId="0" borderId="33" xfId="0" applyBorder="1" applyAlignment="1">
      <alignment vertical="center"/>
    </xf>
    <xf numFmtId="182" fontId="15" fillId="3" borderId="25" xfId="5" applyNumberFormat="1" applyFont="1" applyFill="1" applyBorder="1" applyAlignment="1">
      <alignment vertical="center" shrinkToFit="1"/>
    </xf>
    <xf numFmtId="182" fontId="15" fillId="3" borderId="23" xfId="5" applyNumberFormat="1" applyFont="1" applyFill="1" applyBorder="1" applyAlignment="1">
      <alignment vertical="center" shrinkToFit="1"/>
    </xf>
    <xf numFmtId="183" fontId="15" fillId="3" borderId="29" xfId="4" applyNumberFormat="1" applyFont="1" applyFill="1" applyBorder="1" applyAlignment="1">
      <alignment vertical="center" shrinkToFit="1"/>
    </xf>
    <xf numFmtId="183" fontId="15" fillId="3" borderId="27" xfId="4" applyNumberFormat="1" applyFont="1" applyFill="1" applyBorder="1" applyAlignment="1">
      <alignment vertical="center" shrinkToFit="1"/>
    </xf>
    <xf numFmtId="184" fontId="9" fillId="0" borderId="0" xfId="8" applyNumberFormat="1" applyFont="1" applyBorder="1" applyAlignment="1">
      <alignment vertical="center" shrinkToFit="1"/>
    </xf>
    <xf numFmtId="184" fontId="15" fillId="0" borderId="0" xfId="8" applyNumberFormat="1" applyFont="1" applyBorder="1" applyAlignment="1">
      <alignment vertical="center" shrinkToFit="1"/>
    </xf>
    <xf numFmtId="40" fontId="9" fillId="3" borderId="1" xfId="3" applyNumberFormat="1" applyFont="1" applyFill="1" applyBorder="1" applyAlignment="1">
      <alignment horizontal="center" vertical="center"/>
    </xf>
    <xf numFmtId="0" fontId="9" fillId="3" borderId="1" xfId="3" applyFont="1" applyFill="1" applyBorder="1" applyAlignment="1">
      <alignment horizontal="center" vertical="center"/>
    </xf>
    <xf numFmtId="0" fontId="14" fillId="3" borderId="1" xfId="3" applyFont="1" applyFill="1" applyBorder="1" applyAlignment="1">
      <alignment horizontal="center" vertical="center"/>
    </xf>
    <xf numFmtId="0" fontId="9" fillId="3" borderId="1" xfId="3" applyFont="1" applyFill="1" applyBorder="1" applyAlignment="1">
      <alignment vertical="center" wrapText="1"/>
    </xf>
    <xf numFmtId="0" fontId="12" fillId="3" borderId="5" xfId="3" applyFont="1" applyFill="1" applyBorder="1" applyAlignment="1">
      <alignment vertical="center" wrapText="1"/>
    </xf>
    <xf numFmtId="0" fontId="11" fillId="3" borderId="4" xfId="3" applyFont="1" applyFill="1" applyBorder="1">
      <alignment vertical="center"/>
    </xf>
    <xf numFmtId="0" fontId="11" fillId="3" borderId="3" xfId="3" applyFont="1" applyFill="1" applyBorder="1">
      <alignment vertical="center"/>
    </xf>
    <xf numFmtId="0" fontId="11" fillId="3" borderId="2" xfId="3" applyFont="1" applyFill="1" applyBorder="1">
      <alignment vertical="center"/>
    </xf>
    <xf numFmtId="0" fontId="9" fillId="3" borderId="5" xfId="3" applyFont="1" applyFill="1" applyBorder="1" applyAlignment="1">
      <alignment horizontal="center" vertical="center" wrapText="1" shrinkToFit="1"/>
    </xf>
    <xf numFmtId="0" fontId="3" fillId="0" borderId="4" xfId="3" applyBorder="1">
      <alignment vertical="center"/>
    </xf>
    <xf numFmtId="0" fontId="9" fillId="3" borderId="18" xfId="3" applyFont="1" applyFill="1" applyBorder="1" applyAlignment="1">
      <alignment horizontal="center" vertical="center" shrinkToFit="1"/>
    </xf>
    <xf numFmtId="0" fontId="3" fillId="0" borderId="17" xfId="3" applyBorder="1">
      <alignment vertical="center"/>
    </xf>
    <xf numFmtId="0" fontId="9" fillId="3" borderId="3" xfId="3" applyFont="1" applyFill="1" applyBorder="1" applyAlignment="1">
      <alignment horizontal="center" vertical="center" shrinkToFit="1"/>
    </xf>
    <xf numFmtId="0" fontId="3" fillId="0" borderId="2" xfId="3" applyBorder="1">
      <alignment vertical="center"/>
    </xf>
    <xf numFmtId="0" fontId="9" fillId="3" borderId="1" xfId="3" applyFont="1" applyFill="1" applyBorder="1" applyAlignment="1">
      <alignment horizontal="center" vertical="center" textRotation="255" wrapText="1"/>
    </xf>
    <xf numFmtId="40" fontId="9" fillId="3" borderId="1" xfId="4" applyNumberFormat="1" applyFont="1" applyFill="1" applyBorder="1" applyAlignment="1">
      <alignment horizontal="center" vertical="center"/>
    </xf>
    <xf numFmtId="178" fontId="15" fillId="3" borderId="1" xfId="4" applyNumberFormat="1" applyFont="1" applyFill="1" applyBorder="1" applyAlignment="1">
      <alignment horizontal="center" vertical="center" shrinkToFit="1"/>
    </xf>
    <xf numFmtId="0" fontId="3" fillId="3" borderId="1" xfId="3" applyFill="1" applyBorder="1" applyAlignment="1">
      <alignment horizontal="center" vertical="center"/>
    </xf>
    <xf numFmtId="183" fontId="15" fillId="3" borderId="1" xfId="4" applyNumberFormat="1" applyFont="1" applyFill="1" applyBorder="1" applyAlignment="1">
      <alignment horizontal="center" vertical="center" shrinkToFit="1"/>
    </xf>
    <xf numFmtId="0" fontId="3" fillId="3" borderId="1" xfId="3" applyFill="1" applyBorder="1" applyAlignment="1">
      <alignment horizontal="center" vertical="center" shrinkToFit="1"/>
    </xf>
    <xf numFmtId="183" fontId="15" fillId="3" borderId="1" xfId="4" applyNumberFormat="1" applyFont="1" applyFill="1" applyBorder="1" applyAlignment="1">
      <alignment vertical="center" shrinkToFit="1"/>
    </xf>
    <xf numFmtId="183" fontId="15" fillId="3" borderId="1" xfId="3" applyNumberFormat="1" applyFont="1" applyFill="1" applyBorder="1" applyAlignment="1">
      <alignment vertical="center" shrinkToFit="1"/>
    </xf>
    <xf numFmtId="183" fontId="15" fillId="3" borderId="22" xfId="4" applyNumberFormat="1" applyFont="1" applyFill="1" applyBorder="1" applyAlignment="1">
      <alignment vertical="center" shrinkToFit="1"/>
    </xf>
    <xf numFmtId="183" fontId="15" fillId="3" borderId="22" xfId="3" applyNumberFormat="1" applyFont="1" applyFill="1" applyBorder="1" applyAlignment="1">
      <alignment vertical="center" shrinkToFit="1"/>
    </xf>
    <xf numFmtId="183" fontId="15" fillId="3" borderId="16" xfId="4" applyNumberFormat="1" applyFont="1" applyFill="1" applyBorder="1" applyAlignment="1">
      <alignment vertical="center" shrinkToFit="1"/>
    </xf>
    <xf numFmtId="183" fontId="15" fillId="3" borderId="16" xfId="3" applyNumberFormat="1" applyFont="1" applyFill="1" applyBorder="1" applyAlignment="1">
      <alignment vertical="center" shrinkToFit="1"/>
    </xf>
    <xf numFmtId="183" fontId="15" fillId="3" borderId="12" xfId="4" applyNumberFormat="1" applyFont="1" applyFill="1" applyBorder="1" applyAlignment="1">
      <alignment vertical="center" shrinkToFit="1"/>
    </xf>
    <xf numFmtId="183" fontId="15" fillId="3" borderId="12" xfId="3" applyNumberFormat="1" applyFont="1" applyFill="1" applyBorder="1" applyAlignment="1">
      <alignment vertical="center" shrinkToFit="1"/>
    </xf>
    <xf numFmtId="0" fontId="3" fillId="3" borderId="4" xfId="3" applyFill="1" applyBorder="1">
      <alignment vertical="center"/>
    </xf>
    <xf numFmtId="0" fontId="3" fillId="3" borderId="17" xfId="3" applyFill="1" applyBorder="1">
      <alignment vertical="center"/>
    </xf>
    <xf numFmtId="0" fontId="3" fillId="3" borderId="2" xfId="3" applyFill="1" applyBorder="1">
      <alignment vertical="center"/>
    </xf>
    <xf numFmtId="0" fontId="15" fillId="3" borderId="1" xfId="3" applyFont="1" applyFill="1" applyBorder="1" applyAlignment="1">
      <alignment horizontal="center" vertical="center"/>
    </xf>
    <xf numFmtId="0" fontId="15" fillId="3" borderId="1" xfId="3" applyFont="1" applyFill="1" applyBorder="1" applyAlignment="1">
      <alignment vertical="top" wrapText="1"/>
    </xf>
    <xf numFmtId="0" fontId="3" fillId="3" borderId="1" xfId="3" applyFill="1" applyBorder="1" applyAlignment="1">
      <alignment vertical="top" wrapText="1"/>
    </xf>
    <xf numFmtId="0" fontId="15" fillId="3" borderId="1" xfId="3" applyFont="1" applyFill="1" applyBorder="1" applyAlignment="1">
      <alignment horizontal="center" vertical="center" textRotation="255" wrapText="1"/>
    </xf>
    <xf numFmtId="178" fontId="15" fillId="3" borderId="31" xfId="4" applyNumberFormat="1" applyFont="1" applyFill="1" applyBorder="1" applyAlignment="1">
      <alignment horizontal="center" vertical="center" shrinkToFit="1"/>
    </xf>
    <xf numFmtId="178" fontId="15" fillId="3" borderId="35" xfId="4" applyNumberFormat="1" applyFont="1" applyFill="1" applyBorder="1" applyAlignment="1">
      <alignment horizontal="center" vertical="center" shrinkToFit="1"/>
    </xf>
    <xf numFmtId="183" fontId="15" fillId="3" borderId="36" xfId="4" applyNumberFormat="1" applyFont="1" applyFill="1" applyBorder="1" applyAlignment="1">
      <alignment vertical="center" shrinkToFit="1"/>
    </xf>
    <xf numFmtId="183" fontId="15" fillId="3" borderId="37" xfId="4" applyNumberFormat="1" applyFont="1" applyFill="1" applyBorder="1" applyAlignment="1">
      <alignment vertical="center" shrinkToFit="1"/>
    </xf>
    <xf numFmtId="183" fontId="15" fillId="3" borderId="38" xfId="4" applyNumberFormat="1" applyFont="1" applyFill="1" applyBorder="1" applyAlignment="1">
      <alignment vertical="center" shrinkToFit="1"/>
    </xf>
    <xf numFmtId="183" fontId="15" fillId="3" borderId="39" xfId="4" applyNumberFormat="1" applyFont="1" applyFill="1" applyBorder="1" applyAlignment="1">
      <alignment vertical="center" shrinkToFit="1"/>
    </xf>
    <xf numFmtId="182" fontId="15" fillId="3" borderId="40" xfId="5" applyNumberFormat="1" applyFont="1" applyFill="1" applyBorder="1" applyAlignment="1">
      <alignment vertical="center" shrinkToFit="1"/>
    </xf>
    <xf numFmtId="183" fontId="15" fillId="3" borderId="35" xfId="5" applyNumberFormat="1" applyFont="1" applyFill="1" applyBorder="1" applyAlignment="1">
      <alignment vertical="center" shrinkToFit="1"/>
    </xf>
    <xf numFmtId="183" fontId="15" fillId="3" borderId="35" xfId="4" applyNumberFormat="1" applyFont="1" applyFill="1" applyBorder="1" applyAlignment="1">
      <alignment vertical="center" shrinkToFit="1"/>
    </xf>
    <xf numFmtId="183" fontId="15" fillId="3" borderId="33" xfId="4" applyNumberFormat="1" applyFont="1" applyFill="1" applyBorder="1" applyAlignment="1">
      <alignment vertical="center" shrinkToFit="1"/>
    </xf>
    <xf numFmtId="0" fontId="3" fillId="3" borderId="18" xfId="3" applyFill="1" applyBorder="1" applyAlignment="1">
      <alignment horizontal="center" vertical="center"/>
    </xf>
    <xf numFmtId="0" fontId="3" fillId="3" borderId="17" xfId="3" applyFill="1" applyBorder="1" applyAlignment="1">
      <alignment horizontal="center" vertical="center"/>
    </xf>
    <xf numFmtId="178" fontId="15" fillId="3" borderId="18" xfId="4" applyNumberFormat="1" applyFont="1" applyFill="1" applyBorder="1" applyAlignment="1">
      <alignment horizontal="center" vertical="center" shrinkToFit="1"/>
    </xf>
    <xf numFmtId="178" fontId="15" fillId="3" borderId="17" xfId="4" applyNumberFormat="1" applyFont="1" applyFill="1" applyBorder="1" applyAlignment="1">
      <alignment horizontal="center" vertical="center" shrinkToFit="1"/>
    </xf>
    <xf numFmtId="183" fontId="15" fillId="3" borderId="18" xfId="4" applyNumberFormat="1" applyFont="1" applyFill="1" applyBorder="1" applyAlignment="1">
      <alignment vertical="center" shrinkToFit="1"/>
    </xf>
    <xf numFmtId="183" fontId="15" fillId="3" borderId="17" xfId="4" applyNumberFormat="1" applyFont="1" applyFill="1" applyBorder="1" applyAlignment="1">
      <alignment vertical="center" shrinkToFit="1"/>
    </xf>
    <xf numFmtId="182" fontId="15" fillId="3" borderId="18" xfId="5" applyNumberFormat="1" applyFont="1" applyFill="1" applyBorder="1" applyAlignment="1">
      <alignment vertical="center" shrinkToFit="1"/>
    </xf>
    <xf numFmtId="182" fontId="15" fillId="3" borderId="17" xfId="5" applyNumberFormat="1" applyFont="1" applyFill="1" applyBorder="1" applyAlignment="1">
      <alignment vertical="center" shrinkToFit="1"/>
    </xf>
    <xf numFmtId="183" fontId="15" fillId="3" borderId="18" xfId="5" applyNumberFormat="1" applyFont="1" applyFill="1" applyBorder="1" applyAlignment="1">
      <alignment vertical="center" shrinkToFit="1"/>
    </xf>
    <xf numFmtId="183" fontId="15" fillId="3" borderId="17" xfId="5" applyNumberFormat="1" applyFont="1" applyFill="1" applyBorder="1" applyAlignment="1">
      <alignment vertical="center" shrinkToFit="1"/>
    </xf>
    <xf numFmtId="183" fontId="15" fillId="3" borderId="18" xfId="3" applyNumberFormat="1" applyFont="1" applyFill="1" applyBorder="1" applyAlignment="1">
      <alignment vertical="center" shrinkToFit="1"/>
    </xf>
    <xf numFmtId="183" fontId="15" fillId="3" borderId="17" xfId="3" applyNumberFormat="1" applyFont="1" applyFill="1" applyBorder="1" applyAlignment="1">
      <alignment vertical="center" shrinkToFit="1"/>
    </xf>
    <xf numFmtId="0" fontId="3" fillId="3" borderId="18" xfId="3" applyFill="1" applyBorder="1" applyAlignment="1">
      <alignment horizontal="center" vertical="center" shrinkToFit="1"/>
    </xf>
    <xf numFmtId="0" fontId="3" fillId="3" borderId="17" xfId="3" applyFill="1" applyBorder="1" applyAlignment="1">
      <alignment horizontal="center" vertical="center" shrinkToFit="1"/>
    </xf>
    <xf numFmtId="178" fontId="15" fillId="3" borderId="33" xfId="4" applyNumberFormat="1" applyFont="1" applyFill="1" applyBorder="1" applyAlignment="1">
      <alignment horizontal="center" vertical="center" shrinkToFit="1"/>
    </xf>
    <xf numFmtId="183" fontId="15" fillId="3" borderId="41" xfId="4" applyNumberFormat="1" applyFont="1" applyFill="1" applyBorder="1" applyAlignment="1">
      <alignment vertical="center" shrinkToFit="1"/>
    </xf>
    <xf numFmtId="183" fontId="15" fillId="3" borderId="42" xfId="4" applyNumberFormat="1" applyFont="1" applyFill="1" applyBorder="1" applyAlignment="1">
      <alignment vertical="center" shrinkToFit="1"/>
    </xf>
    <xf numFmtId="183" fontId="15" fillId="3" borderId="43" xfId="4" applyNumberFormat="1" applyFont="1" applyFill="1" applyBorder="1" applyAlignment="1">
      <alignment vertical="center" shrinkToFit="1"/>
    </xf>
    <xf numFmtId="183" fontId="15" fillId="3" borderId="33" xfId="4" applyNumberFormat="1" applyFont="1" applyFill="1" applyBorder="1" applyAlignment="1">
      <alignment vertical="center" shrinkToFit="1"/>
    </xf>
    <xf numFmtId="183" fontId="15" fillId="3" borderId="33" xfId="4" applyNumberFormat="1" applyFont="1" applyFill="1" applyBorder="1" applyAlignment="1">
      <alignment horizontal="center" vertical="center" shrinkToFit="1"/>
    </xf>
    <xf numFmtId="0" fontId="3" fillId="3" borderId="34" xfId="3" applyFill="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2" fillId="0" borderId="0" xfId="7" applyAlignment="1">
      <alignment vertical="center" wrapText="1"/>
    </xf>
    <xf numFmtId="0" fontId="2" fillId="2" borderId="0" xfId="7" applyFill="1" applyAlignment="1">
      <alignment vertical="center" wrapText="1"/>
    </xf>
    <xf numFmtId="0" fontId="0" fillId="0" borderId="0" xfId="0" applyFont="1" applyFill="1" applyBorder="1" applyAlignment="1"/>
    <xf numFmtId="0" fontId="0" fillId="0" borderId="0" xfId="0" applyFill="1" applyBorder="1" applyAlignment="1"/>
    <xf numFmtId="0" fontId="0" fillId="0" borderId="44" xfId="0" applyFont="1" applyFill="1" applyBorder="1" applyAlignment="1"/>
    <xf numFmtId="0" fontId="0" fillId="0" borderId="44" xfId="0" applyFill="1" applyBorder="1" applyAlignment="1"/>
    <xf numFmtId="0" fontId="0" fillId="0" borderId="45" xfId="0" applyFont="1" applyFill="1" applyBorder="1" applyAlignment="1">
      <alignment horizontal="center"/>
    </xf>
    <xf numFmtId="0" fontId="0" fillId="0" borderId="45" xfId="0" applyFont="1" applyFill="1" applyBorder="1" applyAlignment="1">
      <alignment horizontal="centerContinuous"/>
    </xf>
    <xf numFmtId="177" fontId="0" fillId="0" borderId="0" xfId="1" applyNumberFormat="1" applyFont="1" applyFill="1" applyBorder="1" applyAlignment="1"/>
    <xf numFmtId="177" fontId="0" fillId="0" borderId="44" xfId="1" applyNumberFormat="1" applyFont="1" applyFill="1" applyBorder="1" applyAlignment="1"/>
    <xf numFmtId="0" fontId="1" fillId="0" borderId="0" xfId="7" applyFont="1" applyAlignment="1">
      <alignment vertical="center" wrapText="1"/>
    </xf>
    <xf numFmtId="177" fontId="2" fillId="2" borderId="0" xfId="1" applyNumberFormat="1" applyFont="1" applyFill="1">
      <alignment vertical="center"/>
    </xf>
    <xf numFmtId="177" fontId="0" fillId="0" borderId="45" xfId="1" applyNumberFormat="1" applyFont="1" applyFill="1" applyBorder="1" applyAlignment="1">
      <alignment horizontal="center"/>
    </xf>
    <xf numFmtId="184" fontId="0" fillId="0" borderId="0" xfId="8" applyNumberFormat="1" applyFont="1" applyFill="1" applyBorder="1" applyAlignment="1"/>
    <xf numFmtId="184" fontId="0" fillId="0" borderId="44" xfId="8" applyNumberFormat="1" applyFont="1" applyFill="1" applyBorder="1" applyAlignment="1"/>
  </cellXfs>
  <cellStyles count="9">
    <cellStyle name="パーセント" xfId="1" builtinId="5"/>
    <cellStyle name="パーセント 2" xfId="5" xr:uid="{8CA479B6-7439-4941-B98F-414E5A2A4BDF}"/>
    <cellStyle name="桁区切り" xfId="8" builtinId="6"/>
    <cellStyle name="桁区切り 2" xfId="4" xr:uid="{E55B3F42-ACD6-4D6E-AC50-837F53210EEA}"/>
    <cellStyle name="標準" xfId="0" builtinId="0"/>
    <cellStyle name="標準 2" xfId="2" xr:uid="{BE479E97-4675-4B30-A929-EE0A733DEA7B}"/>
    <cellStyle name="標準 2 2" xfId="6" xr:uid="{D964B90B-8241-44A5-B281-A8D3243D690E}"/>
    <cellStyle name="標準 2 3" xfId="7" xr:uid="{313FDBBE-DFDB-462F-92D4-20001F3B5799}"/>
    <cellStyle name="標準 3" xfId="3" xr:uid="{3837D414-FA5B-44BE-B500-6ABD8471F383}"/>
  </cellStyles>
  <dxfs count="18">
    <dxf>
      <font>
        <b/>
        <i val="0"/>
        <u/>
      </font>
    </dxf>
    <dxf>
      <font>
        <color theme="0" tint="-0.24994659260841701"/>
      </font>
    </dxf>
    <dxf>
      <font>
        <b/>
        <i val="0"/>
        <u/>
      </font>
    </dxf>
    <dxf>
      <font>
        <color theme="0" tint="-0.24994659260841701"/>
      </font>
    </dxf>
    <dxf>
      <font>
        <b/>
        <i val="0"/>
        <u/>
      </font>
    </dxf>
    <dxf>
      <font>
        <color theme="0" tint="-0.24994659260841701"/>
      </font>
    </dxf>
    <dxf>
      <font>
        <b/>
        <i val="0"/>
        <u/>
      </font>
    </dxf>
    <dxf>
      <font>
        <color theme="0" tint="-0.24994659260841701"/>
      </font>
    </dxf>
    <dxf>
      <font>
        <b/>
        <i val="0"/>
        <u/>
      </font>
    </dxf>
    <dxf>
      <font>
        <color theme="0" tint="-0.24994659260841701"/>
      </font>
    </dxf>
    <dxf>
      <font>
        <b/>
        <i val="0"/>
        <u/>
      </font>
    </dxf>
    <dxf>
      <font>
        <color theme="0" tint="-0.24994659260841701"/>
      </font>
    </dxf>
    <dxf>
      <font>
        <b/>
        <i val="0"/>
        <u/>
      </font>
    </dxf>
    <dxf>
      <font>
        <color theme="0" tint="-0.24994659260841701"/>
      </font>
    </dxf>
    <dxf>
      <font>
        <b/>
        <i val="0"/>
        <u/>
      </font>
    </dxf>
    <dxf>
      <font>
        <color theme="0" tint="-0.24994659260841701"/>
      </font>
    </dxf>
    <dxf>
      <font>
        <b/>
        <i val="0"/>
        <u/>
      </font>
    </dxf>
    <dxf>
      <font>
        <color theme="0" tint="-0.3499862666707357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r>
              <a:rPr lang="en-US" altLang="ja-JP" sz="1050"/>
              <a:t>fig.1-1</a:t>
            </a:r>
            <a:r>
              <a:rPr lang="ja-JP" altLang="en-US" sz="1050"/>
              <a:t>　各国・地域の経常収支（名目・米ドル換算　世界計の</a:t>
            </a:r>
            <a:r>
              <a:rPr lang="en-US" altLang="ja-JP" sz="1050"/>
              <a:t>GDP</a:t>
            </a:r>
            <a:r>
              <a:rPr lang="ja-JP" altLang="en-US" sz="1050"/>
              <a:t>比）</a:t>
            </a:r>
            <a:endParaRPr lang="ja-JP" sz="1050"/>
          </a:p>
        </c:rich>
      </c:tx>
      <c:layout>
        <c:manualLayout>
          <c:xMode val="edge"/>
          <c:yMode val="edge"/>
          <c:x val="0.1553551903029072"/>
          <c:y val="1.1759259259259259E-2"/>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title>
    <c:autoTitleDeleted val="0"/>
    <c:plotArea>
      <c:layout>
        <c:manualLayout>
          <c:layoutTarget val="inner"/>
          <c:xMode val="edge"/>
          <c:yMode val="edge"/>
          <c:x val="6.2496290430341821E-2"/>
          <c:y val="0.12131209150326798"/>
          <c:w val="0.93159331372881971"/>
          <c:h val="0.58593071895424842"/>
        </c:manualLayout>
      </c:layout>
      <c:barChart>
        <c:barDir val="col"/>
        <c:grouping val="stacked"/>
        <c:varyColors val="0"/>
        <c:ser>
          <c:idx val="0"/>
          <c:order val="0"/>
          <c:tx>
            <c:strRef>
              <c:f>BOPbyWorldGDP!$B$2</c:f>
              <c:strCache>
                <c:ptCount val="1"/>
                <c:pt idx="0">
                  <c:v>日本</c:v>
                </c:pt>
              </c:strCache>
            </c:strRef>
          </c:tx>
          <c:spPr>
            <a:solidFill>
              <a:schemeClr val="tx1"/>
            </a:solidFill>
            <a:ln w="3175">
              <a:solidFill>
                <a:schemeClr val="tx1">
                  <a:lumMod val="50000"/>
                  <a:lumOff val="50000"/>
                </a:schemeClr>
              </a:solidFill>
            </a:ln>
            <a:effectLst/>
          </c:spPr>
          <c:invertIfNegative val="0"/>
          <c:cat>
            <c:numRef>
              <c:f>BOPbyWorldGDP!$A$3:$A$45</c:f>
              <c:numCache>
                <c:formatCode>yyyy/mm/dd</c:formatCode>
                <c:ptCount val="43"/>
                <c:pt idx="0">
                  <c:v>29221</c:v>
                </c:pt>
                <c:pt idx="1">
                  <c:v>29587</c:v>
                </c:pt>
                <c:pt idx="2">
                  <c:v>29952</c:v>
                </c:pt>
                <c:pt idx="3">
                  <c:v>30317</c:v>
                </c:pt>
                <c:pt idx="4">
                  <c:v>30682</c:v>
                </c:pt>
                <c:pt idx="5">
                  <c:v>31048</c:v>
                </c:pt>
                <c:pt idx="6">
                  <c:v>31413</c:v>
                </c:pt>
                <c:pt idx="7">
                  <c:v>31778</c:v>
                </c:pt>
                <c:pt idx="8">
                  <c:v>32143</c:v>
                </c:pt>
                <c:pt idx="9">
                  <c:v>32509</c:v>
                </c:pt>
                <c:pt idx="10">
                  <c:v>32874</c:v>
                </c:pt>
                <c:pt idx="11">
                  <c:v>33239</c:v>
                </c:pt>
                <c:pt idx="12">
                  <c:v>33604</c:v>
                </c:pt>
                <c:pt idx="13">
                  <c:v>33970</c:v>
                </c:pt>
                <c:pt idx="14">
                  <c:v>34335</c:v>
                </c:pt>
                <c:pt idx="15">
                  <c:v>34700</c:v>
                </c:pt>
                <c:pt idx="16">
                  <c:v>35065</c:v>
                </c:pt>
                <c:pt idx="17">
                  <c:v>35431</c:v>
                </c:pt>
                <c:pt idx="18">
                  <c:v>35796</c:v>
                </c:pt>
                <c:pt idx="19">
                  <c:v>36161</c:v>
                </c:pt>
                <c:pt idx="20">
                  <c:v>36526</c:v>
                </c:pt>
                <c:pt idx="21">
                  <c:v>36892</c:v>
                </c:pt>
                <c:pt idx="22">
                  <c:v>37257</c:v>
                </c:pt>
                <c:pt idx="23">
                  <c:v>37622</c:v>
                </c:pt>
                <c:pt idx="24">
                  <c:v>37987</c:v>
                </c:pt>
                <c:pt idx="25">
                  <c:v>38353</c:v>
                </c:pt>
                <c:pt idx="26">
                  <c:v>38718</c:v>
                </c:pt>
                <c:pt idx="27">
                  <c:v>39083</c:v>
                </c:pt>
                <c:pt idx="28">
                  <c:v>39448</c:v>
                </c:pt>
                <c:pt idx="29">
                  <c:v>39814</c:v>
                </c:pt>
                <c:pt idx="30">
                  <c:v>40179</c:v>
                </c:pt>
                <c:pt idx="31">
                  <c:v>40544</c:v>
                </c:pt>
                <c:pt idx="32">
                  <c:v>40909</c:v>
                </c:pt>
                <c:pt idx="33">
                  <c:v>41275</c:v>
                </c:pt>
                <c:pt idx="34">
                  <c:v>41640</c:v>
                </c:pt>
                <c:pt idx="35">
                  <c:v>42005</c:v>
                </c:pt>
                <c:pt idx="36">
                  <c:v>42370</c:v>
                </c:pt>
                <c:pt idx="37">
                  <c:v>42736</c:v>
                </c:pt>
                <c:pt idx="38">
                  <c:v>43101</c:v>
                </c:pt>
                <c:pt idx="39">
                  <c:v>43466</c:v>
                </c:pt>
                <c:pt idx="40">
                  <c:v>43831</c:v>
                </c:pt>
                <c:pt idx="41">
                  <c:v>44197</c:v>
                </c:pt>
                <c:pt idx="42">
                  <c:v>44562</c:v>
                </c:pt>
              </c:numCache>
            </c:numRef>
          </c:cat>
          <c:val>
            <c:numRef>
              <c:f>BOPbyWorldGDP!$B$3:$B$45</c:f>
              <c:numCache>
                <c:formatCode>0.0%</c:formatCode>
                <c:ptCount val="43"/>
                <c:pt idx="0">
                  <c:v>-1E-3</c:v>
                </c:pt>
                <c:pt idx="1">
                  <c:v>4.0000000000000002E-4</c:v>
                </c:pt>
                <c:pt idx="2">
                  <c:v>5.9999999999999995E-4</c:v>
                </c:pt>
                <c:pt idx="3">
                  <c:v>1.8E-3</c:v>
                </c:pt>
                <c:pt idx="4">
                  <c:v>2.8999999999999998E-3</c:v>
                </c:pt>
                <c:pt idx="5">
                  <c:v>4.0000000000000001E-3</c:v>
                </c:pt>
                <c:pt idx="6">
                  <c:v>5.6999999999999993E-3</c:v>
                </c:pt>
                <c:pt idx="7">
                  <c:v>5.0000000000000001E-3</c:v>
                </c:pt>
                <c:pt idx="8">
                  <c:v>4.0999999999999995E-3</c:v>
                </c:pt>
                <c:pt idx="9">
                  <c:v>3.0999999999999999E-3</c:v>
                </c:pt>
                <c:pt idx="10">
                  <c:v>2E-3</c:v>
                </c:pt>
                <c:pt idx="11">
                  <c:v>2.8999999999999998E-3</c:v>
                </c:pt>
                <c:pt idx="12">
                  <c:v>4.4000000000000003E-3</c:v>
                </c:pt>
                <c:pt idx="13">
                  <c:v>5.1000000000000004E-3</c:v>
                </c:pt>
                <c:pt idx="14">
                  <c:v>4.6999999999999993E-3</c:v>
                </c:pt>
                <c:pt idx="15">
                  <c:v>3.4999999999999996E-3</c:v>
                </c:pt>
                <c:pt idx="16">
                  <c:v>2.2000000000000001E-3</c:v>
                </c:pt>
                <c:pt idx="17">
                  <c:v>3.0000000000000001E-3</c:v>
                </c:pt>
                <c:pt idx="18">
                  <c:v>3.5999999999999999E-3</c:v>
                </c:pt>
                <c:pt idx="19">
                  <c:v>3.4999999999999996E-3</c:v>
                </c:pt>
                <c:pt idx="20">
                  <c:v>3.8E-3</c:v>
                </c:pt>
                <c:pt idx="21">
                  <c:v>2.5999999999999999E-3</c:v>
                </c:pt>
                <c:pt idx="22">
                  <c:v>3.0999999999999999E-3</c:v>
                </c:pt>
                <c:pt idx="23">
                  <c:v>3.5999999999999999E-3</c:v>
                </c:pt>
                <c:pt idx="24">
                  <c:v>4.0999999999999995E-3</c:v>
                </c:pt>
                <c:pt idx="25">
                  <c:v>3.5999999999999999E-3</c:v>
                </c:pt>
                <c:pt idx="26">
                  <c:v>3.4000000000000002E-3</c:v>
                </c:pt>
                <c:pt idx="27">
                  <c:v>3.5999999999999999E-3</c:v>
                </c:pt>
                <c:pt idx="28">
                  <c:v>2.2000000000000001E-3</c:v>
                </c:pt>
                <c:pt idx="29">
                  <c:v>2.3999999999999998E-3</c:v>
                </c:pt>
                <c:pt idx="30">
                  <c:v>3.3E-3</c:v>
                </c:pt>
                <c:pt idx="31">
                  <c:v>1.8E-3</c:v>
                </c:pt>
                <c:pt idx="32">
                  <c:v>8.0000000000000004E-4</c:v>
                </c:pt>
                <c:pt idx="33">
                  <c:v>5.9999999999999995E-4</c:v>
                </c:pt>
                <c:pt idx="34">
                  <c:v>5.0000000000000001E-4</c:v>
                </c:pt>
                <c:pt idx="35">
                  <c:v>1.8E-3</c:v>
                </c:pt>
                <c:pt idx="36">
                  <c:v>2.5999999999999999E-3</c:v>
                </c:pt>
                <c:pt idx="37">
                  <c:v>2.5000000000000001E-3</c:v>
                </c:pt>
                <c:pt idx="38">
                  <c:v>2.0999999999999999E-3</c:v>
                </c:pt>
                <c:pt idx="39">
                  <c:v>2.2000000000000001E-3</c:v>
                </c:pt>
                <c:pt idx="40">
                  <c:v>2E-3</c:v>
                </c:pt>
                <c:pt idx="41">
                  <c:v>2.0999999999999999E-3</c:v>
                </c:pt>
                <c:pt idx="42">
                  <c:v>1.8E-3</c:v>
                </c:pt>
              </c:numCache>
            </c:numRef>
          </c:val>
          <c:extLst>
            <c:ext xmlns:c16="http://schemas.microsoft.com/office/drawing/2014/chart" uri="{C3380CC4-5D6E-409C-BE32-E72D297353CC}">
              <c16:uniqueId val="{00000000-38D4-4A57-BC84-F43750E0215D}"/>
            </c:ext>
          </c:extLst>
        </c:ser>
        <c:ser>
          <c:idx val="1"/>
          <c:order val="1"/>
          <c:tx>
            <c:strRef>
              <c:f>BOPbyWorldGDP!$C$2</c:f>
              <c:strCache>
                <c:ptCount val="1"/>
                <c:pt idx="0">
                  <c:v>アメリカ</c:v>
                </c:pt>
              </c:strCache>
            </c:strRef>
          </c:tx>
          <c:spPr>
            <a:pattFill prst="dkUpDiag">
              <a:fgClr>
                <a:schemeClr val="tx1"/>
              </a:fgClr>
              <a:bgClr>
                <a:schemeClr val="bg1"/>
              </a:bgClr>
            </a:pattFill>
            <a:ln w="3175">
              <a:solidFill>
                <a:schemeClr val="tx1">
                  <a:lumMod val="50000"/>
                  <a:lumOff val="50000"/>
                </a:schemeClr>
              </a:solidFill>
            </a:ln>
            <a:effectLst/>
          </c:spPr>
          <c:invertIfNegative val="0"/>
          <c:cat>
            <c:numRef>
              <c:f>BOPbyWorldGDP!$A$3:$A$45</c:f>
              <c:numCache>
                <c:formatCode>yyyy/mm/dd</c:formatCode>
                <c:ptCount val="43"/>
                <c:pt idx="0">
                  <c:v>29221</c:v>
                </c:pt>
                <c:pt idx="1">
                  <c:v>29587</c:v>
                </c:pt>
                <c:pt idx="2">
                  <c:v>29952</c:v>
                </c:pt>
                <c:pt idx="3">
                  <c:v>30317</c:v>
                </c:pt>
                <c:pt idx="4">
                  <c:v>30682</c:v>
                </c:pt>
                <c:pt idx="5">
                  <c:v>31048</c:v>
                </c:pt>
                <c:pt idx="6">
                  <c:v>31413</c:v>
                </c:pt>
                <c:pt idx="7">
                  <c:v>31778</c:v>
                </c:pt>
                <c:pt idx="8">
                  <c:v>32143</c:v>
                </c:pt>
                <c:pt idx="9">
                  <c:v>32509</c:v>
                </c:pt>
                <c:pt idx="10">
                  <c:v>32874</c:v>
                </c:pt>
                <c:pt idx="11">
                  <c:v>33239</c:v>
                </c:pt>
                <c:pt idx="12">
                  <c:v>33604</c:v>
                </c:pt>
                <c:pt idx="13">
                  <c:v>33970</c:v>
                </c:pt>
                <c:pt idx="14">
                  <c:v>34335</c:v>
                </c:pt>
                <c:pt idx="15">
                  <c:v>34700</c:v>
                </c:pt>
                <c:pt idx="16">
                  <c:v>35065</c:v>
                </c:pt>
                <c:pt idx="17">
                  <c:v>35431</c:v>
                </c:pt>
                <c:pt idx="18">
                  <c:v>35796</c:v>
                </c:pt>
                <c:pt idx="19">
                  <c:v>36161</c:v>
                </c:pt>
                <c:pt idx="20">
                  <c:v>36526</c:v>
                </c:pt>
                <c:pt idx="21">
                  <c:v>36892</c:v>
                </c:pt>
                <c:pt idx="22">
                  <c:v>37257</c:v>
                </c:pt>
                <c:pt idx="23">
                  <c:v>37622</c:v>
                </c:pt>
                <c:pt idx="24">
                  <c:v>37987</c:v>
                </c:pt>
                <c:pt idx="25">
                  <c:v>38353</c:v>
                </c:pt>
                <c:pt idx="26">
                  <c:v>38718</c:v>
                </c:pt>
                <c:pt idx="27">
                  <c:v>39083</c:v>
                </c:pt>
                <c:pt idx="28">
                  <c:v>39448</c:v>
                </c:pt>
                <c:pt idx="29">
                  <c:v>39814</c:v>
                </c:pt>
                <c:pt idx="30">
                  <c:v>40179</c:v>
                </c:pt>
                <c:pt idx="31">
                  <c:v>40544</c:v>
                </c:pt>
                <c:pt idx="32">
                  <c:v>40909</c:v>
                </c:pt>
                <c:pt idx="33">
                  <c:v>41275</c:v>
                </c:pt>
                <c:pt idx="34">
                  <c:v>41640</c:v>
                </c:pt>
                <c:pt idx="35">
                  <c:v>42005</c:v>
                </c:pt>
                <c:pt idx="36">
                  <c:v>42370</c:v>
                </c:pt>
                <c:pt idx="37">
                  <c:v>42736</c:v>
                </c:pt>
                <c:pt idx="38">
                  <c:v>43101</c:v>
                </c:pt>
                <c:pt idx="39">
                  <c:v>43466</c:v>
                </c:pt>
                <c:pt idx="40">
                  <c:v>43831</c:v>
                </c:pt>
                <c:pt idx="41">
                  <c:v>44197</c:v>
                </c:pt>
                <c:pt idx="42">
                  <c:v>44562</c:v>
                </c:pt>
              </c:numCache>
            </c:numRef>
          </c:cat>
          <c:val>
            <c:numRef>
              <c:f>BOPbyWorldGDP!$C$3:$C$45</c:f>
              <c:numCache>
                <c:formatCode>0.0%</c:formatCode>
                <c:ptCount val="43"/>
                <c:pt idx="0">
                  <c:v>2.0000000000000001E-4</c:v>
                </c:pt>
                <c:pt idx="1">
                  <c:v>4.0000000000000002E-4</c:v>
                </c:pt>
                <c:pt idx="2">
                  <c:v>-5.0000000000000001E-4</c:v>
                </c:pt>
                <c:pt idx="3">
                  <c:v>-3.3E-3</c:v>
                </c:pt>
                <c:pt idx="4">
                  <c:v>-7.9000000000000008E-3</c:v>
                </c:pt>
                <c:pt idx="5">
                  <c:v>-9.3999999999999986E-3</c:v>
                </c:pt>
                <c:pt idx="6">
                  <c:v>-0.01</c:v>
                </c:pt>
                <c:pt idx="7">
                  <c:v>-9.4999999999999998E-3</c:v>
                </c:pt>
                <c:pt idx="8">
                  <c:v>-6.3E-3</c:v>
                </c:pt>
                <c:pt idx="9">
                  <c:v>-5.0000000000000001E-3</c:v>
                </c:pt>
                <c:pt idx="10">
                  <c:v>-3.4999999999999996E-3</c:v>
                </c:pt>
                <c:pt idx="11">
                  <c:v>1E-4</c:v>
                </c:pt>
                <c:pt idx="12">
                  <c:v>-2E-3</c:v>
                </c:pt>
                <c:pt idx="13">
                  <c:v>-3.3E-3</c:v>
                </c:pt>
                <c:pt idx="14">
                  <c:v>-4.4000000000000003E-3</c:v>
                </c:pt>
                <c:pt idx="15">
                  <c:v>-3.5999999999999999E-3</c:v>
                </c:pt>
                <c:pt idx="16">
                  <c:v>-3.9000000000000003E-3</c:v>
                </c:pt>
                <c:pt idx="17">
                  <c:v>-4.4000000000000003E-3</c:v>
                </c:pt>
                <c:pt idx="18">
                  <c:v>-6.8000000000000005E-3</c:v>
                </c:pt>
                <c:pt idx="19">
                  <c:v>-8.6999999999999994E-3</c:v>
                </c:pt>
                <c:pt idx="20">
                  <c:v>-1.18E-2</c:v>
                </c:pt>
                <c:pt idx="21">
                  <c:v>-1.1699999999999999E-2</c:v>
                </c:pt>
                <c:pt idx="22">
                  <c:v>-1.3100000000000001E-2</c:v>
                </c:pt>
                <c:pt idx="23">
                  <c:v>-1.34E-2</c:v>
                </c:pt>
                <c:pt idx="24">
                  <c:v>-1.44E-2</c:v>
                </c:pt>
                <c:pt idx="25">
                  <c:v>-1.5700000000000002E-2</c:v>
                </c:pt>
                <c:pt idx="26">
                  <c:v>-1.5800000000000002E-2</c:v>
                </c:pt>
                <c:pt idx="27">
                  <c:v>-1.26E-2</c:v>
                </c:pt>
                <c:pt idx="28">
                  <c:v>-1.09E-2</c:v>
                </c:pt>
                <c:pt idx="29">
                  <c:v>-6.3E-3</c:v>
                </c:pt>
                <c:pt idx="30">
                  <c:v>-6.5000000000000006E-3</c:v>
                </c:pt>
                <c:pt idx="31">
                  <c:v>-6.1999999999999998E-3</c:v>
                </c:pt>
                <c:pt idx="32">
                  <c:v>-5.6000000000000008E-3</c:v>
                </c:pt>
                <c:pt idx="33">
                  <c:v>-4.4000000000000003E-3</c:v>
                </c:pt>
                <c:pt idx="34">
                  <c:v>-4.5999999999999999E-3</c:v>
                </c:pt>
                <c:pt idx="35">
                  <c:v>-5.4000000000000003E-3</c:v>
                </c:pt>
                <c:pt idx="36">
                  <c:v>-5.1999999999999998E-3</c:v>
                </c:pt>
                <c:pt idx="37">
                  <c:v>-4.5000000000000005E-3</c:v>
                </c:pt>
                <c:pt idx="38">
                  <c:v>-5.1999999999999998E-3</c:v>
                </c:pt>
                <c:pt idx="39">
                  <c:v>-5.5000000000000005E-3</c:v>
                </c:pt>
                <c:pt idx="40">
                  <c:v>-7.6E-3</c:v>
                </c:pt>
                <c:pt idx="41">
                  <c:v>-9.3999999999999986E-3</c:v>
                </c:pt>
                <c:pt idx="42">
                  <c:v>-7.4000000000000003E-3</c:v>
                </c:pt>
              </c:numCache>
            </c:numRef>
          </c:val>
          <c:extLst>
            <c:ext xmlns:c16="http://schemas.microsoft.com/office/drawing/2014/chart" uri="{C3380CC4-5D6E-409C-BE32-E72D297353CC}">
              <c16:uniqueId val="{00000001-38D4-4A57-BC84-F43750E0215D}"/>
            </c:ext>
          </c:extLst>
        </c:ser>
        <c:ser>
          <c:idx val="2"/>
          <c:order val="2"/>
          <c:tx>
            <c:strRef>
              <c:f>BOPbyWorldGDP!$D$2</c:f>
              <c:strCache>
                <c:ptCount val="1"/>
                <c:pt idx="0">
                  <c:v>ユーロ圏</c:v>
                </c:pt>
              </c:strCache>
            </c:strRef>
          </c:tx>
          <c:spPr>
            <a:pattFill prst="openDmnd">
              <a:fgClr>
                <a:schemeClr val="tx1"/>
              </a:fgClr>
              <a:bgClr>
                <a:schemeClr val="bg1"/>
              </a:bgClr>
            </a:pattFill>
            <a:ln w="3175">
              <a:solidFill>
                <a:schemeClr val="tx1">
                  <a:lumMod val="50000"/>
                  <a:lumOff val="50000"/>
                </a:schemeClr>
              </a:solidFill>
            </a:ln>
            <a:effectLst/>
          </c:spPr>
          <c:invertIfNegative val="0"/>
          <c:cat>
            <c:numRef>
              <c:f>BOPbyWorldGDP!$A$3:$A$45</c:f>
              <c:numCache>
                <c:formatCode>yyyy/mm/dd</c:formatCode>
                <c:ptCount val="43"/>
                <c:pt idx="0">
                  <c:v>29221</c:v>
                </c:pt>
                <c:pt idx="1">
                  <c:v>29587</c:v>
                </c:pt>
                <c:pt idx="2">
                  <c:v>29952</c:v>
                </c:pt>
                <c:pt idx="3">
                  <c:v>30317</c:v>
                </c:pt>
                <c:pt idx="4">
                  <c:v>30682</c:v>
                </c:pt>
                <c:pt idx="5">
                  <c:v>31048</c:v>
                </c:pt>
                <c:pt idx="6">
                  <c:v>31413</c:v>
                </c:pt>
                <c:pt idx="7">
                  <c:v>31778</c:v>
                </c:pt>
                <c:pt idx="8">
                  <c:v>32143</c:v>
                </c:pt>
                <c:pt idx="9">
                  <c:v>32509</c:v>
                </c:pt>
                <c:pt idx="10">
                  <c:v>32874</c:v>
                </c:pt>
                <c:pt idx="11">
                  <c:v>33239</c:v>
                </c:pt>
                <c:pt idx="12">
                  <c:v>33604</c:v>
                </c:pt>
                <c:pt idx="13">
                  <c:v>33970</c:v>
                </c:pt>
                <c:pt idx="14">
                  <c:v>34335</c:v>
                </c:pt>
                <c:pt idx="15">
                  <c:v>34700</c:v>
                </c:pt>
                <c:pt idx="16">
                  <c:v>35065</c:v>
                </c:pt>
                <c:pt idx="17">
                  <c:v>35431</c:v>
                </c:pt>
                <c:pt idx="18">
                  <c:v>35796</c:v>
                </c:pt>
                <c:pt idx="19">
                  <c:v>36161</c:v>
                </c:pt>
                <c:pt idx="20">
                  <c:v>36526</c:v>
                </c:pt>
                <c:pt idx="21">
                  <c:v>36892</c:v>
                </c:pt>
                <c:pt idx="22">
                  <c:v>37257</c:v>
                </c:pt>
                <c:pt idx="23">
                  <c:v>37622</c:v>
                </c:pt>
                <c:pt idx="24">
                  <c:v>37987</c:v>
                </c:pt>
                <c:pt idx="25">
                  <c:v>38353</c:v>
                </c:pt>
                <c:pt idx="26">
                  <c:v>38718</c:v>
                </c:pt>
                <c:pt idx="27">
                  <c:v>39083</c:v>
                </c:pt>
                <c:pt idx="28">
                  <c:v>39448</c:v>
                </c:pt>
                <c:pt idx="29">
                  <c:v>39814</c:v>
                </c:pt>
                <c:pt idx="30">
                  <c:v>40179</c:v>
                </c:pt>
                <c:pt idx="31">
                  <c:v>40544</c:v>
                </c:pt>
                <c:pt idx="32">
                  <c:v>40909</c:v>
                </c:pt>
                <c:pt idx="33">
                  <c:v>41275</c:v>
                </c:pt>
                <c:pt idx="34">
                  <c:v>41640</c:v>
                </c:pt>
                <c:pt idx="35">
                  <c:v>42005</c:v>
                </c:pt>
                <c:pt idx="36">
                  <c:v>42370</c:v>
                </c:pt>
                <c:pt idx="37">
                  <c:v>42736</c:v>
                </c:pt>
                <c:pt idx="38">
                  <c:v>43101</c:v>
                </c:pt>
                <c:pt idx="39">
                  <c:v>43466</c:v>
                </c:pt>
                <c:pt idx="40">
                  <c:v>43831</c:v>
                </c:pt>
                <c:pt idx="41">
                  <c:v>44197</c:v>
                </c:pt>
                <c:pt idx="42">
                  <c:v>44562</c:v>
                </c:pt>
              </c:numCache>
            </c:numRef>
          </c:cat>
          <c:val>
            <c:numRef>
              <c:f>BOPbyWorldGDP!$D$3:$D$45</c:f>
              <c:numCache>
                <c:formatCode>0.0%</c:formatCode>
                <c:ptCount val="43"/>
                <c:pt idx="0">
                  <c:v>-5.1999999999999998E-3</c:v>
                </c:pt>
                <c:pt idx="1">
                  <c:v>-3.8E-3</c:v>
                </c:pt>
                <c:pt idx="2">
                  <c:v>-2.3E-3</c:v>
                </c:pt>
                <c:pt idx="3">
                  <c:v>-2.0000000000000001E-4</c:v>
                </c:pt>
                <c:pt idx="4">
                  <c:v>7.000000000000001E-4</c:v>
                </c:pt>
                <c:pt idx="5">
                  <c:v>1.1000000000000001E-3</c:v>
                </c:pt>
                <c:pt idx="6">
                  <c:v>3.4999999999999996E-3</c:v>
                </c:pt>
                <c:pt idx="7">
                  <c:v>2.3999999999999998E-3</c:v>
                </c:pt>
                <c:pt idx="8">
                  <c:v>2.3E-3</c:v>
                </c:pt>
                <c:pt idx="9">
                  <c:v>1.6000000000000001E-3</c:v>
                </c:pt>
                <c:pt idx="10">
                  <c:v>1E-4</c:v>
                </c:pt>
                <c:pt idx="11">
                  <c:v>-3.4000000000000002E-3</c:v>
                </c:pt>
                <c:pt idx="12">
                  <c:v>-2.8000000000000004E-3</c:v>
                </c:pt>
                <c:pt idx="13">
                  <c:v>5.0000000000000001E-4</c:v>
                </c:pt>
                <c:pt idx="14">
                  <c:v>2.0000000000000001E-4</c:v>
                </c:pt>
                <c:pt idx="15">
                  <c:v>1E-3</c:v>
                </c:pt>
                <c:pt idx="16">
                  <c:v>1.9E-3</c:v>
                </c:pt>
                <c:pt idx="17">
                  <c:v>3.0999999999999999E-3</c:v>
                </c:pt>
                <c:pt idx="18">
                  <c:v>2E-3</c:v>
                </c:pt>
                <c:pt idx="19">
                  <c:v>1.4000000000000002E-3</c:v>
                </c:pt>
                <c:pt idx="20">
                  <c:v>-1.2999999999999999E-3</c:v>
                </c:pt>
                <c:pt idx="21">
                  <c:v>-2.0000000000000001E-4</c:v>
                </c:pt>
                <c:pt idx="22">
                  <c:v>1.1999999999999999E-3</c:v>
                </c:pt>
                <c:pt idx="23">
                  <c:v>8.0000000000000004E-4</c:v>
                </c:pt>
                <c:pt idx="24">
                  <c:v>2.7000000000000001E-3</c:v>
                </c:pt>
                <c:pt idx="25">
                  <c:v>1.1999999999999999E-3</c:v>
                </c:pt>
                <c:pt idx="26">
                  <c:v>1.1999999999999999E-3</c:v>
                </c:pt>
                <c:pt idx="27">
                  <c:v>1E-3</c:v>
                </c:pt>
                <c:pt idx="28">
                  <c:v>-1E-3</c:v>
                </c:pt>
                <c:pt idx="29">
                  <c:v>1.2999999999999999E-3</c:v>
                </c:pt>
                <c:pt idx="30">
                  <c:v>1.1999999999999999E-3</c:v>
                </c:pt>
                <c:pt idx="31">
                  <c:v>1.7000000000000001E-3</c:v>
                </c:pt>
                <c:pt idx="32">
                  <c:v>3.9000000000000003E-3</c:v>
                </c:pt>
                <c:pt idx="33">
                  <c:v>5.0000000000000001E-3</c:v>
                </c:pt>
                <c:pt idx="34">
                  <c:v>5.1000000000000004E-3</c:v>
                </c:pt>
                <c:pt idx="35">
                  <c:v>5.4000000000000003E-3</c:v>
                </c:pt>
                <c:pt idx="36">
                  <c:v>5.6000000000000008E-3</c:v>
                </c:pt>
                <c:pt idx="37">
                  <c:v>5.6000000000000008E-3</c:v>
                </c:pt>
                <c:pt idx="38">
                  <c:v>5.5000000000000005E-3</c:v>
                </c:pt>
                <c:pt idx="39">
                  <c:v>4.5999999999999999E-3</c:v>
                </c:pt>
                <c:pt idx="40">
                  <c:v>4.5999999999999999E-3</c:v>
                </c:pt>
                <c:pt idx="41">
                  <c:v>5.1000000000000004E-3</c:v>
                </c:pt>
                <c:pt idx="42">
                  <c:v>5.1000000000000004E-3</c:v>
                </c:pt>
              </c:numCache>
            </c:numRef>
          </c:val>
          <c:extLst>
            <c:ext xmlns:c16="http://schemas.microsoft.com/office/drawing/2014/chart" uri="{C3380CC4-5D6E-409C-BE32-E72D297353CC}">
              <c16:uniqueId val="{00000002-38D4-4A57-BC84-F43750E0215D}"/>
            </c:ext>
          </c:extLst>
        </c:ser>
        <c:ser>
          <c:idx val="3"/>
          <c:order val="3"/>
          <c:tx>
            <c:strRef>
              <c:f>BOPbyWorldGDP!$E$2</c:f>
              <c:strCache>
                <c:ptCount val="1"/>
                <c:pt idx="0">
                  <c:v>その他OECD</c:v>
                </c:pt>
              </c:strCache>
            </c:strRef>
          </c:tx>
          <c:spPr>
            <a:pattFill prst="pct80">
              <a:fgClr>
                <a:schemeClr val="bg1"/>
              </a:fgClr>
              <a:bgClr>
                <a:schemeClr val="tx1"/>
              </a:bgClr>
            </a:pattFill>
            <a:ln w="3175">
              <a:solidFill>
                <a:schemeClr val="tx1">
                  <a:lumMod val="50000"/>
                  <a:lumOff val="50000"/>
                </a:schemeClr>
              </a:solidFill>
            </a:ln>
            <a:effectLst/>
          </c:spPr>
          <c:invertIfNegative val="0"/>
          <c:cat>
            <c:numRef>
              <c:f>BOPbyWorldGDP!$A$3:$A$45</c:f>
              <c:numCache>
                <c:formatCode>yyyy/mm/dd</c:formatCode>
                <c:ptCount val="43"/>
                <c:pt idx="0">
                  <c:v>29221</c:v>
                </c:pt>
                <c:pt idx="1">
                  <c:v>29587</c:v>
                </c:pt>
                <c:pt idx="2">
                  <c:v>29952</c:v>
                </c:pt>
                <c:pt idx="3">
                  <c:v>30317</c:v>
                </c:pt>
                <c:pt idx="4">
                  <c:v>30682</c:v>
                </c:pt>
                <c:pt idx="5">
                  <c:v>31048</c:v>
                </c:pt>
                <c:pt idx="6">
                  <c:v>31413</c:v>
                </c:pt>
                <c:pt idx="7">
                  <c:v>31778</c:v>
                </c:pt>
                <c:pt idx="8">
                  <c:v>32143</c:v>
                </c:pt>
                <c:pt idx="9">
                  <c:v>32509</c:v>
                </c:pt>
                <c:pt idx="10">
                  <c:v>32874</c:v>
                </c:pt>
                <c:pt idx="11">
                  <c:v>33239</c:v>
                </c:pt>
                <c:pt idx="12">
                  <c:v>33604</c:v>
                </c:pt>
                <c:pt idx="13">
                  <c:v>33970</c:v>
                </c:pt>
                <c:pt idx="14">
                  <c:v>34335</c:v>
                </c:pt>
                <c:pt idx="15">
                  <c:v>34700</c:v>
                </c:pt>
                <c:pt idx="16">
                  <c:v>35065</c:v>
                </c:pt>
                <c:pt idx="17">
                  <c:v>35431</c:v>
                </c:pt>
                <c:pt idx="18">
                  <c:v>35796</c:v>
                </c:pt>
                <c:pt idx="19">
                  <c:v>36161</c:v>
                </c:pt>
                <c:pt idx="20">
                  <c:v>36526</c:v>
                </c:pt>
                <c:pt idx="21">
                  <c:v>36892</c:v>
                </c:pt>
                <c:pt idx="22">
                  <c:v>37257</c:v>
                </c:pt>
                <c:pt idx="23">
                  <c:v>37622</c:v>
                </c:pt>
                <c:pt idx="24">
                  <c:v>37987</c:v>
                </c:pt>
                <c:pt idx="25">
                  <c:v>38353</c:v>
                </c:pt>
                <c:pt idx="26">
                  <c:v>38718</c:v>
                </c:pt>
                <c:pt idx="27">
                  <c:v>39083</c:v>
                </c:pt>
                <c:pt idx="28">
                  <c:v>39448</c:v>
                </c:pt>
                <c:pt idx="29">
                  <c:v>39814</c:v>
                </c:pt>
                <c:pt idx="30">
                  <c:v>40179</c:v>
                </c:pt>
                <c:pt idx="31">
                  <c:v>40544</c:v>
                </c:pt>
                <c:pt idx="32">
                  <c:v>40909</c:v>
                </c:pt>
                <c:pt idx="33">
                  <c:v>41275</c:v>
                </c:pt>
                <c:pt idx="34">
                  <c:v>41640</c:v>
                </c:pt>
                <c:pt idx="35">
                  <c:v>42005</c:v>
                </c:pt>
                <c:pt idx="36">
                  <c:v>42370</c:v>
                </c:pt>
                <c:pt idx="37">
                  <c:v>42736</c:v>
                </c:pt>
                <c:pt idx="38">
                  <c:v>43101</c:v>
                </c:pt>
                <c:pt idx="39">
                  <c:v>43466</c:v>
                </c:pt>
                <c:pt idx="40">
                  <c:v>43831</c:v>
                </c:pt>
                <c:pt idx="41">
                  <c:v>44197</c:v>
                </c:pt>
                <c:pt idx="42">
                  <c:v>44562</c:v>
                </c:pt>
              </c:numCache>
            </c:numRef>
          </c:cat>
          <c:val>
            <c:numRef>
              <c:f>BOPbyWorldGDP!$E$3:$E$45</c:f>
              <c:numCache>
                <c:formatCode>0.0%</c:formatCode>
                <c:ptCount val="43"/>
                <c:pt idx="0">
                  <c:v>-1.8E-3</c:v>
                </c:pt>
                <c:pt idx="1">
                  <c:v>-2.3E-3</c:v>
                </c:pt>
                <c:pt idx="2">
                  <c:v>-1.5E-3</c:v>
                </c:pt>
                <c:pt idx="3">
                  <c:v>-1.1999999999999999E-3</c:v>
                </c:pt>
                <c:pt idx="4">
                  <c:v>-1.4000000000000002E-3</c:v>
                </c:pt>
                <c:pt idx="5">
                  <c:v>-1.6000000000000001E-3</c:v>
                </c:pt>
                <c:pt idx="6">
                  <c:v>-2.7000000000000001E-3</c:v>
                </c:pt>
                <c:pt idx="7">
                  <c:v>-2.7000000000000001E-3</c:v>
                </c:pt>
                <c:pt idx="8">
                  <c:v>-3.5999999999999999E-3</c:v>
                </c:pt>
                <c:pt idx="9">
                  <c:v>-4.5000000000000005E-3</c:v>
                </c:pt>
                <c:pt idx="10">
                  <c:v>-3.3E-3</c:v>
                </c:pt>
                <c:pt idx="11">
                  <c:v>-2.3E-3</c:v>
                </c:pt>
                <c:pt idx="12">
                  <c:v>-2.3E-3</c:v>
                </c:pt>
                <c:pt idx="13">
                  <c:v>-2.3E-3</c:v>
                </c:pt>
                <c:pt idx="14">
                  <c:v>-1.4000000000000002E-3</c:v>
                </c:pt>
                <c:pt idx="15">
                  <c:v>-8.9999999999999998E-4</c:v>
                </c:pt>
                <c:pt idx="16">
                  <c:v>-5.9999999999999995E-4</c:v>
                </c:pt>
                <c:pt idx="17">
                  <c:v>-7.000000000000001E-4</c:v>
                </c:pt>
                <c:pt idx="18">
                  <c:v>-1.5E-3</c:v>
                </c:pt>
                <c:pt idx="19">
                  <c:v>-1.9E-3</c:v>
                </c:pt>
                <c:pt idx="20">
                  <c:v>-5.9999999999999995E-4</c:v>
                </c:pt>
                <c:pt idx="21">
                  <c:v>0</c:v>
                </c:pt>
                <c:pt idx="22">
                  <c:v>-5.0000000000000001E-4</c:v>
                </c:pt>
                <c:pt idx="23">
                  <c:v>-5.0000000000000001E-4</c:v>
                </c:pt>
                <c:pt idx="24">
                  <c:v>-8.9999999999999998E-4</c:v>
                </c:pt>
                <c:pt idx="25">
                  <c:v>-2.0000000000000001E-4</c:v>
                </c:pt>
                <c:pt idx="26">
                  <c:v>-5.9999999999999995E-4</c:v>
                </c:pt>
                <c:pt idx="27">
                  <c:v>-1.9E-3</c:v>
                </c:pt>
                <c:pt idx="28">
                  <c:v>-1.8E-3</c:v>
                </c:pt>
                <c:pt idx="29">
                  <c:v>-1.8E-3</c:v>
                </c:pt>
                <c:pt idx="30">
                  <c:v>-1.7000000000000001E-3</c:v>
                </c:pt>
                <c:pt idx="31">
                  <c:v>-8.9999999999999998E-4</c:v>
                </c:pt>
                <c:pt idx="32">
                  <c:v>-2E-3</c:v>
                </c:pt>
                <c:pt idx="33">
                  <c:v>-1.9E-3</c:v>
                </c:pt>
                <c:pt idx="34">
                  <c:v>-1.7000000000000001E-3</c:v>
                </c:pt>
                <c:pt idx="35">
                  <c:v>-2.3999999999999998E-3</c:v>
                </c:pt>
                <c:pt idx="36">
                  <c:v>-2.3E-3</c:v>
                </c:pt>
                <c:pt idx="37">
                  <c:v>-1.5E-3</c:v>
                </c:pt>
                <c:pt idx="38">
                  <c:v>-1.4000000000000002E-3</c:v>
                </c:pt>
                <c:pt idx="39">
                  <c:v>-5.0000000000000001E-4</c:v>
                </c:pt>
                <c:pt idx="40">
                  <c:v>1E-4</c:v>
                </c:pt>
                <c:pt idx="41">
                  <c:v>2.0000000000000001E-4</c:v>
                </c:pt>
                <c:pt idx="42">
                  <c:v>-4.0000000000000002E-4</c:v>
                </c:pt>
              </c:numCache>
            </c:numRef>
          </c:val>
          <c:extLst>
            <c:ext xmlns:c16="http://schemas.microsoft.com/office/drawing/2014/chart" uri="{C3380CC4-5D6E-409C-BE32-E72D297353CC}">
              <c16:uniqueId val="{00000003-38D4-4A57-BC84-F43750E0215D}"/>
            </c:ext>
          </c:extLst>
        </c:ser>
        <c:ser>
          <c:idx val="4"/>
          <c:order val="4"/>
          <c:tx>
            <c:strRef>
              <c:f>BOPbyWorldGDP!$F$2</c:f>
              <c:strCache>
                <c:ptCount val="1"/>
                <c:pt idx="0">
                  <c:v>中国</c:v>
                </c:pt>
              </c:strCache>
            </c:strRef>
          </c:tx>
          <c:spPr>
            <a:pattFill prst="openDmnd">
              <a:fgClr>
                <a:schemeClr val="bg1"/>
              </a:fgClr>
              <a:bgClr>
                <a:schemeClr val="tx1"/>
              </a:bgClr>
            </a:pattFill>
            <a:ln w="3175">
              <a:solidFill>
                <a:schemeClr val="tx1">
                  <a:lumMod val="50000"/>
                  <a:lumOff val="50000"/>
                </a:schemeClr>
              </a:solidFill>
            </a:ln>
            <a:effectLst/>
          </c:spPr>
          <c:invertIfNegative val="0"/>
          <c:cat>
            <c:numRef>
              <c:f>BOPbyWorldGDP!$A$3:$A$45</c:f>
              <c:numCache>
                <c:formatCode>yyyy/mm/dd</c:formatCode>
                <c:ptCount val="43"/>
                <c:pt idx="0">
                  <c:v>29221</c:v>
                </c:pt>
                <c:pt idx="1">
                  <c:v>29587</c:v>
                </c:pt>
                <c:pt idx="2">
                  <c:v>29952</c:v>
                </c:pt>
                <c:pt idx="3">
                  <c:v>30317</c:v>
                </c:pt>
                <c:pt idx="4">
                  <c:v>30682</c:v>
                </c:pt>
                <c:pt idx="5">
                  <c:v>31048</c:v>
                </c:pt>
                <c:pt idx="6">
                  <c:v>31413</c:v>
                </c:pt>
                <c:pt idx="7">
                  <c:v>31778</c:v>
                </c:pt>
                <c:pt idx="8">
                  <c:v>32143</c:v>
                </c:pt>
                <c:pt idx="9">
                  <c:v>32509</c:v>
                </c:pt>
                <c:pt idx="10">
                  <c:v>32874</c:v>
                </c:pt>
                <c:pt idx="11">
                  <c:v>33239</c:v>
                </c:pt>
                <c:pt idx="12">
                  <c:v>33604</c:v>
                </c:pt>
                <c:pt idx="13">
                  <c:v>33970</c:v>
                </c:pt>
                <c:pt idx="14">
                  <c:v>34335</c:v>
                </c:pt>
                <c:pt idx="15">
                  <c:v>34700</c:v>
                </c:pt>
                <c:pt idx="16">
                  <c:v>35065</c:v>
                </c:pt>
                <c:pt idx="17">
                  <c:v>35431</c:v>
                </c:pt>
                <c:pt idx="18">
                  <c:v>35796</c:v>
                </c:pt>
                <c:pt idx="19">
                  <c:v>36161</c:v>
                </c:pt>
                <c:pt idx="20">
                  <c:v>36526</c:v>
                </c:pt>
                <c:pt idx="21">
                  <c:v>36892</c:v>
                </c:pt>
                <c:pt idx="22">
                  <c:v>37257</c:v>
                </c:pt>
                <c:pt idx="23">
                  <c:v>37622</c:v>
                </c:pt>
                <c:pt idx="24">
                  <c:v>37987</c:v>
                </c:pt>
                <c:pt idx="25">
                  <c:v>38353</c:v>
                </c:pt>
                <c:pt idx="26">
                  <c:v>38718</c:v>
                </c:pt>
                <c:pt idx="27">
                  <c:v>39083</c:v>
                </c:pt>
                <c:pt idx="28">
                  <c:v>39448</c:v>
                </c:pt>
                <c:pt idx="29">
                  <c:v>39814</c:v>
                </c:pt>
                <c:pt idx="30">
                  <c:v>40179</c:v>
                </c:pt>
                <c:pt idx="31">
                  <c:v>40544</c:v>
                </c:pt>
                <c:pt idx="32">
                  <c:v>40909</c:v>
                </c:pt>
                <c:pt idx="33">
                  <c:v>41275</c:v>
                </c:pt>
                <c:pt idx="34">
                  <c:v>41640</c:v>
                </c:pt>
                <c:pt idx="35">
                  <c:v>42005</c:v>
                </c:pt>
                <c:pt idx="36">
                  <c:v>42370</c:v>
                </c:pt>
                <c:pt idx="37">
                  <c:v>42736</c:v>
                </c:pt>
                <c:pt idx="38">
                  <c:v>43101</c:v>
                </c:pt>
                <c:pt idx="39">
                  <c:v>43466</c:v>
                </c:pt>
                <c:pt idx="40">
                  <c:v>43831</c:v>
                </c:pt>
                <c:pt idx="41">
                  <c:v>44197</c:v>
                </c:pt>
                <c:pt idx="42">
                  <c:v>44562</c:v>
                </c:pt>
              </c:numCache>
            </c:numRef>
          </c:cat>
          <c:val>
            <c:numRef>
              <c:f>BOPbyWorldGDP!$F$3:$F$45</c:f>
              <c:numCache>
                <c:formatCode>0.0%</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1.1999999999999999E-3</c:v>
                </c:pt>
                <c:pt idx="18">
                  <c:v>1E-3</c:v>
                </c:pt>
                <c:pt idx="19">
                  <c:v>5.9999999999999995E-4</c:v>
                </c:pt>
                <c:pt idx="20">
                  <c:v>5.9999999999999995E-4</c:v>
                </c:pt>
                <c:pt idx="21">
                  <c:v>5.0000000000000001E-4</c:v>
                </c:pt>
                <c:pt idx="22">
                  <c:v>1E-3</c:v>
                </c:pt>
                <c:pt idx="23">
                  <c:v>1.1000000000000001E-3</c:v>
                </c:pt>
                <c:pt idx="24">
                  <c:v>1.6000000000000001E-3</c:v>
                </c:pt>
                <c:pt idx="25">
                  <c:v>2.8000000000000004E-3</c:v>
                </c:pt>
                <c:pt idx="26">
                  <c:v>4.5000000000000005E-3</c:v>
                </c:pt>
                <c:pt idx="27">
                  <c:v>6.0999999999999995E-3</c:v>
                </c:pt>
                <c:pt idx="28">
                  <c:v>6.6E-3</c:v>
                </c:pt>
                <c:pt idx="29">
                  <c:v>4.0000000000000001E-3</c:v>
                </c:pt>
                <c:pt idx="30">
                  <c:v>3.5999999999999999E-3</c:v>
                </c:pt>
                <c:pt idx="31">
                  <c:v>1.9E-3</c:v>
                </c:pt>
                <c:pt idx="32">
                  <c:v>2.8999999999999998E-3</c:v>
                </c:pt>
                <c:pt idx="33">
                  <c:v>1.9E-3</c:v>
                </c:pt>
                <c:pt idx="34">
                  <c:v>3.0000000000000001E-3</c:v>
                </c:pt>
                <c:pt idx="35">
                  <c:v>4.0999999999999995E-3</c:v>
                </c:pt>
                <c:pt idx="36">
                  <c:v>2.7000000000000001E-3</c:v>
                </c:pt>
                <c:pt idx="37">
                  <c:v>2.3999999999999998E-3</c:v>
                </c:pt>
                <c:pt idx="38">
                  <c:v>2.9999999999999997E-4</c:v>
                </c:pt>
                <c:pt idx="39">
                  <c:v>1.6000000000000001E-3</c:v>
                </c:pt>
                <c:pt idx="40">
                  <c:v>3.4999999999999996E-3</c:v>
                </c:pt>
                <c:pt idx="41">
                  <c:v>2.8999999999999998E-3</c:v>
                </c:pt>
                <c:pt idx="42">
                  <c:v>2.3999999999999998E-3</c:v>
                </c:pt>
              </c:numCache>
            </c:numRef>
          </c:val>
          <c:extLst>
            <c:ext xmlns:c16="http://schemas.microsoft.com/office/drawing/2014/chart" uri="{C3380CC4-5D6E-409C-BE32-E72D297353CC}">
              <c16:uniqueId val="{00000004-38D4-4A57-BC84-F43750E0215D}"/>
            </c:ext>
          </c:extLst>
        </c:ser>
        <c:ser>
          <c:idx val="5"/>
          <c:order val="5"/>
          <c:tx>
            <c:strRef>
              <c:f>BOPbyWorldGDP!$G$2</c:f>
              <c:strCache>
                <c:ptCount val="1"/>
                <c:pt idx="0">
                  <c:v>NIEｓ&amp;ASEAN</c:v>
                </c:pt>
              </c:strCache>
            </c:strRef>
          </c:tx>
          <c:spPr>
            <a:pattFill prst="dkVert">
              <a:fgClr>
                <a:schemeClr val="tx1"/>
              </a:fgClr>
              <a:bgClr>
                <a:schemeClr val="bg1"/>
              </a:bgClr>
            </a:pattFill>
            <a:ln w="3175">
              <a:solidFill>
                <a:schemeClr val="tx1">
                  <a:lumMod val="50000"/>
                  <a:lumOff val="50000"/>
                </a:schemeClr>
              </a:solidFill>
            </a:ln>
            <a:effectLst/>
          </c:spPr>
          <c:invertIfNegative val="0"/>
          <c:cat>
            <c:numRef>
              <c:f>BOPbyWorldGDP!$A$3:$A$45</c:f>
              <c:numCache>
                <c:formatCode>yyyy/mm/dd</c:formatCode>
                <c:ptCount val="43"/>
                <c:pt idx="0">
                  <c:v>29221</c:v>
                </c:pt>
                <c:pt idx="1">
                  <c:v>29587</c:v>
                </c:pt>
                <c:pt idx="2">
                  <c:v>29952</c:v>
                </c:pt>
                <c:pt idx="3">
                  <c:v>30317</c:v>
                </c:pt>
                <c:pt idx="4">
                  <c:v>30682</c:v>
                </c:pt>
                <c:pt idx="5">
                  <c:v>31048</c:v>
                </c:pt>
                <c:pt idx="6">
                  <c:v>31413</c:v>
                </c:pt>
                <c:pt idx="7">
                  <c:v>31778</c:v>
                </c:pt>
                <c:pt idx="8">
                  <c:v>32143</c:v>
                </c:pt>
                <c:pt idx="9">
                  <c:v>32509</c:v>
                </c:pt>
                <c:pt idx="10">
                  <c:v>32874</c:v>
                </c:pt>
                <c:pt idx="11">
                  <c:v>33239</c:v>
                </c:pt>
                <c:pt idx="12">
                  <c:v>33604</c:v>
                </c:pt>
                <c:pt idx="13">
                  <c:v>33970</c:v>
                </c:pt>
                <c:pt idx="14">
                  <c:v>34335</c:v>
                </c:pt>
                <c:pt idx="15">
                  <c:v>34700</c:v>
                </c:pt>
                <c:pt idx="16">
                  <c:v>35065</c:v>
                </c:pt>
                <c:pt idx="17">
                  <c:v>35431</c:v>
                </c:pt>
                <c:pt idx="18">
                  <c:v>35796</c:v>
                </c:pt>
                <c:pt idx="19">
                  <c:v>36161</c:v>
                </c:pt>
                <c:pt idx="20">
                  <c:v>36526</c:v>
                </c:pt>
                <c:pt idx="21">
                  <c:v>36892</c:v>
                </c:pt>
                <c:pt idx="22">
                  <c:v>37257</c:v>
                </c:pt>
                <c:pt idx="23">
                  <c:v>37622</c:v>
                </c:pt>
                <c:pt idx="24">
                  <c:v>37987</c:v>
                </c:pt>
                <c:pt idx="25">
                  <c:v>38353</c:v>
                </c:pt>
                <c:pt idx="26">
                  <c:v>38718</c:v>
                </c:pt>
                <c:pt idx="27">
                  <c:v>39083</c:v>
                </c:pt>
                <c:pt idx="28">
                  <c:v>39448</c:v>
                </c:pt>
                <c:pt idx="29">
                  <c:v>39814</c:v>
                </c:pt>
                <c:pt idx="30">
                  <c:v>40179</c:v>
                </c:pt>
                <c:pt idx="31">
                  <c:v>40544</c:v>
                </c:pt>
                <c:pt idx="32">
                  <c:v>40909</c:v>
                </c:pt>
                <c:pt idx="33">
                  <c:v>41275</c:v>
                </c:pt>
                <c:pt idx="34">
                  <c:v>41640</c:v>
                </c:pt>
                <c:pt idx="35">
                  <c:v>42005</c:v>
                </c:pt>
                <c:pt idx="36">
                  <c:v>42370</c:v>
                </c:pt>
                <c:pt idx="37">
                  <c:v>42736</c:v>
                </c:pt>
                <c:pt idx="38">
                  <c:v>43101</c:v>
                </c:pt>
                <c:pt idx="39">
                  <c:v>43466</c:v>
                </c:pt>
                <c:pt idx="40">
                  <c:v>43831</c:v>
                </c:pt>
                <c:pt idx="41">
                  <c:v>44197</c:v>
                </c:pt>
                <c:pt idx="42">
                  <c:v>44562</c:v>
                </c:pt>
              </c:numCache>
            </c:numRef>
          </c:cat>
          <c:val>
            <c:numRef>
              <c:f>BOPbyWorldGDP!$G$3:$G$45</c:f>
              <c:numCache>
                <c:formatCode>0.0%</c:formatCode>
                <c:ptCount val="43"/>
                <c:pt idx="0">
                  <c:v>-1.1000000000000001E-3</c:v>
                </c:pt>
                <c:pt idx="1">
                  <c:v>-1.2999999999999999E-3</c:v>
                </c:pt>
                <c:pt idx="2">
                  <c:v>-1.6000000000000001E-3</c:v>
                </c:pt>
                <c:pt idx="3">
                  <c:v>-1.6000000000000001E-3</c:v>
                </c:pt>
                <c:pt idx="4">
                  <c:v>1E-4</c:v>
                </c:pt>
                <c:pt idx="5">
                  <c:v>5.9999999999999995E-4</c:v>
                </c:pt>
                <c:pt idx="6">
                  <c:v>1.2999999999999999E-3</c:v>
                </c:pt>
                <c:pt idx="7">
                  <c:v>1.8E-3</c:v>
                </c:pt>
                <c:pt idx="8">
                  <c:v>1.5E-3</c:v>
                </c:pt>
                <c:pt idx="9">
                  <c:v>1E-3</c:v>
                </c:pt>
                <c:pt idx="10">
                  <c:v>2.0000000000000001E-4</c:v>
                </c:pt>
                <c:pt idx="11">
                  <c:v>-1E-4</c:v>
                </c:pt>
                <c:pt idx="12">
                  <c:v>2.0000000000000001E-4</c:v>
                </c:pt>
                <c:pt idx="13">
                  <c:v>1E-4</c:v>
                </c:pt>
                <c:pt idx="14">
                  <c:v>-2.9999999999999997E-4</c:v>
                </c:pt>
                <c:pt idx="15">
                  <c:v>-1E-3</c:v>
                </c:pt>
                <c:pt idx="16">
                  <c:v>-1.1000000000000001E-3</c:v>
                </c:pt>
                <c:pt idx="17">
                  <c:v>-4.0000000000000002E-4</c:v>
                </c:pt>
                <c:pt idx="18">
                  <c:v>2.8999999999999998E-3</c:v>
                </c:pt>
                <c:pt idx="19">
                  <c:v>2.5999999999999999E-3</c:v>
                </c:pt>
                <c:pt idx="20">
                  <c:v>1.9E-3</c:v>
                </c:pt>
                <c:pt idx="21">
                  <c:v>1.9E-3</c:v>
                </c:pt>
                <c:pt idx="22">
                  <c:v>2.2000000000000001E-3</c:v>
                </c:pt>
                <c:pt idx="23">
                  <c:v>2.8000000000000004E-3</c:v>
                </c:pt>
                <c:pt idx="24">
                  <c:v>2.5000000000000001E-3</c:v>
                </c:pt>
                <c:pt idx="25">
                  <c:v>2.0999999999999999E-3</c:v>
                </c:pt>
                <c:pt idx="26">
                  <c:v>2.7000000000000001E-3</c:v>
                </c:pt>
                <c:pt idx="27">
                  <c:v>3.0999999999999999E-3</c:v>
                </c:pt>
                <c:pt idx="28">
                  <c:v>1.9E-3</c:v>
                </c:pt>
                <c:pt idx="29">
                  <c:v>3.2000000000000002E-3</c:v>
                </c:pt>
                <c:pt idx="30">
                  <c:v>2.8000000000000004E-3</c:v>
                </c:pt>
                <c:pt idx="31">
                  <c:v>2.5000000000000001E-3</c:v>
                </c:pt>
                <c:pt idx="32">
                  <c:v>2E-3</c:v>
                </c:pt>
                <c:pt idx="33">
                  <c:v>2.2000000000000001E-3</c:v>
                </c:pt>
                <c:pt idx="34">
                  <c:v>2.8000000000000004E-3</c:v>
                </c:pt>
                <c:pt idx="35">
                  <c:v>3.4999999999999996E-3</c:v>
                </c:pt>
                <c:pt idx="36">
                  <c:v>3.4999999999999996E-3</c:v>
                </c:pt>
                <c:pt idx="37">
                  <c:v>3.2000000000000002E-3</c:v>
                </c:pt>
                <c:pt idx="38">
                  <c:v>2.5000000000000001E-3</c:v>
                </c:pt>
                <c:pt idx="39">
                  <c:v>2.5999999999999999E-3</c:v>
                </c:pt>
                <c:pt idx="40">
                  <c:v>3.4000000000000002E-3</c:v>
                </c:pt>
                <c:pt idx="41">
                  <c:v>2.8000000000000004E-3</c:v>
                </c:pt>
                <c:pt idx="42">
                  <c:v>2.7000000000000001E-3</c:v>
                </c:pt>
              </c:numCache>
            </c:numRef>
          </c:val>
          <c:extLst>
            <c:ext xmlns:c16="http://schemas.microsoft.com/office/drawing/2014/chart" uri="{C3380CC4-5D6E-409C-BE32-E72D297353CC}">
              <c16:uniqueId val="{00000005-38D4-4A57-BC84-F43750E0215D}"/>
            </c:ext>
          </c:extLst>
        </c:ser>
        <c:ser>
          <c:idx val="6"/>
          <c:order val="6"/>
          <c:tx>
            <c:strRef>
              <c:f>BOPbyWorldGDP!$H$2</c:f>
              <c:strCache>
                <c:ptCount val="1"/>
                <c:pt idx="0">
                  <c:v>BRICs＆G20</c:v>
                </c:pt>
              </c:strCache>
            </c:strRef>
          </c:tx>
          <c:spPr>
            <a:pattFill prst="lgConfetti">
              <a:fgClr>
                <a:schemeClr val="bg1"/>
              </a:fgClr>
              <a:bgClr>
                <a:schemeClr val="tx1"/>
              </a:bgClr>
            </a:pattFill>
            <a:ln w="3175">
              <a:solidFill>
                <a:schemeClr val="tx1">
                  <a:lumMod val="50000"/>
                  <a:lumOff val="50000"/>
                </a:schemeClr>
              </a:solidFill>
            </a:ln>
            <a:effectLst/>
          </c:spPr>
          <c:invertIfNegative val="0"/>
          <c:cat>
            <c:numRef>
              <c:f>BOPbyWorldGDP!$A$3:$A$45</c:f>
              <c:numCache>
                <c:formatCode>yyyy/mm/dd</c:formatCode>
                <c:ptCount val="43"/>
                <c:pt idx="0">
                  <c:v>29221</c:v>
                </c:pt>
                <c:pt idx="1">
                  <c:v>29587</c:v>
                </c:pt>
                <c:pt idx="2">
                  <c:v>29952</c:v>
                </c:pt>
                <c:pt idx="3">
                  <c:v>30317</c:v>
                </c:pt>
                <c:pt idx="4">
                  <c:v>30682</c:v>
                </c:pt>
                <c:pt idx="5">
                  <c:v>31048</c:v>
                </c:pt>
                <c:pt idx="6">
                  <c:v>31413</c:v>
                </c:pt>
                <c:pt idx="7">
                  <c:v>31778</c:v>
                </c:pt>
                <c:pt idx="8">
                  <c:v>32143</c:v>
                </c:pt>
                <c:pt idx="9">
                  <c:v>32509</c:v>
                </c:pt>
                <c:pt idx="10">
                  <c:v>32874</c:v>
                </c:pt>
                <c:pt idx="11">
                  <c:v>33239</c:v>
                </c:pt>
                <c:pt idx="12">
                  <c:v>33604</c:v>
                </c:pt>
                <c:pt idx="13">
                  <c:v>33970</c:v>
                </c:pt>
                <c:pt idx="14">
                  <c:v>34335</c:v>
                </c:pt>
                <c:pt idx="15">
                  <c:v>34700</c:v>
                </c:pt>
                <c:pt idx="16">
                  <c:v>35065</c:v>
                </c:pt>
                <c:pt idx="17">
                  <c:v>35431</c:v>
                </c:pt>
                <c:pt idx="18">
                  <c:v>35796</c:v>
                </c:pt>
                <c:pt idx="19">
                  <c:v>36161</c:v>
                </c:pt>
                <c:pt idx="20">
                  <c:v>36526</c:v>
                </c:pt>
                <c:pt idx="21">
                  <c:v>36892</c:v>
                </c:pt>
                <c:pt idx="22">
                  <c:v>37257</c:v>
                </c:pt>
                <c:pt idx="23">
                  <c:v>37622</c:v>
                </c:pt>
                <c:pt idx="24">
                  <c:v>37987</c:v>
                </c:pt>
                <c:pt idx="25">
                  <c:v>38353</c:v>
                </c:pt>
                <c:pt idx="26">
                  <c:v>38718</c:v>
                </c:pt>
                <c:pt idx="27">
                  <c:v>39083</c:v>
                </c:pt>
                <c:pt idx="28">
                  <c:v>39448</c:v>
                </c:pt>
                <c:pt idx="29">
                  <c:v>39814</c:v>
                </c:pt>
                <c:pt idx="30">
                  <c:v>40179</c:v>
                </c:pt>
                <c:pt idx="31">
                  <c:v>40544</c:v>
                </c:pt>
                <c:pt idx="32">
                  <c:v>40909</c:v>
                </c:pt>
                <c:pt idx="33">
                  <c:v>41275</c:v>
                </c:pt>
                <c:pt idx="34">
                  <c:v>41640</c:v>
                </c:pt>
                <c:pt idx="35">
                  <c:v>42005</c:v>
                </c:pt>
                <c:pt idx="36">
                  <c:v>42370</c:v>
                </c:pt>
                <c:pt idx="37">
                  <c:v>42736</c:v>
                </c:pt>
                <c:pt idx="38">
                  <c:v>43101</c:v>
                </c:pt>
                <c:pt idx="39">
                  <c:v>43466</c:v>
                </c:pt>
                <c:pt idx="40">
                  <c:v>43831</c:v>
                </c:pt>
                <c:pt idx="41">
                  <c:v>44197</c:v>
                </c:pt>
                <c:pt idx="42">
                  <c:v>44562</c:v>
                </c:pt>
              </c:numCache>
            </c:numRef>
          </c:cat>
          <c:val>
            <c:numRef>
              <c:f>BOPbyWorldGDP!$H$3:$H$45</c:f>
              <c:numCache>
                <c:formatCode>0.0%</c:formatCode>
                <c:ptCount val="43"/>
                <c:pt idx="0">
                  <c:v>1E-3</c:v>
                </c:pt>
                <c:pt idx="1">
                  <c:v>-5.9999999999999995E-4</c:v>
                </c:pt>
                <c:pt idx="2">
                  <c:v>-1.9E-3</c:v>
                </c:pt>
                <c:pt idx="3">
                  <c:v>-1.6000000000000001E-3</c:v>
                </c:pt>
                <c:pt idx="4">
                  <c:v>-1.2999999999999999E-3</c:v>
                </c:pt>
                <c:pt idx="5">
                  <c:v>-1E-3</c:v>
                </c:pt>
                <c:pt idx="6">
                  <c:v>-1.6000000000000001E-3</c:v>
                </c:pt>
                <c:pt idx="7">
                  <c:v>-5.0000000000000001E-4</c:v>
                </c:pt>
                <c:pt idx="8">
                  <c:v>-5.0000000000000001E-4</c:v>
                </c:pt>
                <c:pt idx="9">
                  <c:v>-8.9999999999999998E-4</c:v>
                </c:pt>
                <c:pt idx="10">
                  <c:v>-1.1000000000000001E-3</c:v>
                </c:pt>
                <c:pt idx="11">
                  <c:v>-2.0999999999999999E-3</c:v>
                </c:pt>
                <c:pt idx="12">
                  <c:v>-2.3E-3</c:v>
                </c:pt>
                <c:pt idx="13">
                  <c:v>-2.3999999999999998E-3</c:v>
                </c:pt>
                <c:pt idx="14">
                  <c:v>-2.0999999999999999E-3</c:v>
                </c:pt>
                <c:pt idx="15">
                  <c:v>-1.1000000000000001E-3</c:v>
                </c:pt>
                <c:pt idx="16">
                  <c:v>-1E-3</c:v>
                </c:pt>
                <c:pt idx="17">
                  <c:v>-1.9E-3</c:v>
                </c:pt>
                <c:pt idx="18">
                  <c:v>-2.5999999999999999E-3</c:v>
                </c:pt>
                <c:pt idx="19">
                  <c:v>-1.1000000000000001E-3</c:v>
                </c:pt>
                <c:pt idx="20">
                  <c:v>-2.0000000000000001E-4</c:v>
                </c:pt>
                <c:pt idx="21">
                  <c:v>1E-4</c:v>
                </c:pt>
                <c:pt idx="22">
                  <c:v>1E-3</c:v>
                </c:pt>
                <c:pt idx="23">
                  <c:v>1.9E-3</c:v>
                </c:pt>
                <c:pt idx="24">
                  <c:v>2.2000000000000001E-3</c:v>
                </c:pt>
                <c:pt idx="25">
                  <c:v>3.0999999999999999E-3</c:v>
                </c:pt>
                <c:pt idx="26">
                  <c:v>3.0000000000000001E-3</c:v>
                </c:pt>
                <c:pt idx="27">
                  <c:v>1.6000000000000001E-3</c:v>
                </c:pt>
                <c:pt idx="28">
                  <c:v>1.7000000000000001E-3</c:v>
                </c:pt>
                <c:pt idx="29">
                  <c:v>-2.0000000000000001E-4</c:v>
                </c:pt>
                <c:pt idx="30">
                  <c:v>-7.000000000000001E-4</c:v>
                </c:pt>
                <c:pt idx="31">
                  <c:v>0</c:v>
                </c:pt>
                <c:pt idx="32">
                  <c:v>-2.9999999999999997E-4</c:v>
                </c:pt>
                <c:pt idx="33">
                  <c:v>-8.0000000000000004E-4</c:v>
                </c:pt>
                <c:pt idx="34">
                  <c:v>-1.1000000000000001E-3</c:v>
                </c:pt>
                <c:pt idx="35">
                  <c:v>-2.0999999999999999E-3</c:v>
                </c:pt>
                <c:pt idx="36">
                  <c:v>-1.5E-3</c:v>
                </c:pt>
                <c:pt idx="37">
                  <c:v>-1.5E-3</c:v>
                </c:pt>
                <c:pt idx="38">
                  <c:v>0</c:v>
                </c:pt>
                <c:pt idx="39">
                  <c:v>2.0000000000000001E-4</c:v>
                </c:pt>
                <c:pt idx="40">
                  <c:v>4.0000000000000002E-4</c:v>
                </c:pt>
                <c:pt idx="41">
                  <c:v>5.0000000000000001E-4</c:v>
                </c:pt>
                <c:pt idx="42">
                  <c:v>0</c:v>
                </c:pt>
              </c:numCache>
            </c:numRef>
          </c:val>
          <c:extLst>
            <c:ext xmlns:c16="http://schemas.microsoft.com/office/drawing/2014/chart" uri="{C3380CC4-5D6E-409C-BE32-E72D297353CC}">
              <c16:uniqueId val="{00000006-38D4-4A57-BC84-F43750E0215D}"/>
            </c:ext>
          </c:extLst>
        </c:ser>
        <c:ser>
          <c:idx val="7"/>
          <c:order val="7"/>
          <c:tx>
            <c:strRef>
              <c:f>BOPbyWorldGDP!$I$2</c:f>
              <c:strCache>
                <c:ptCount val="1"/>
                <c:pt idx="0">
                  <c:v>OPEC</c:v>
                </c:pt>
              </c:strCache>
            </c:strRef>
          </c:tx>
          <c:spPr>
            <a:pattFill prst="horzBrick">
              <a:fgClr>
                <a:schemeClr val="tx1"/>
              </a:fgClr>
              <a:bgClr>
                <a:schemeClr val="bg1"/>
              </a:bgClr>
            </a:pattFill>
            <a:ln w="3175">
              <a:solidFill>
                <a:schemeClr val="tx1">
                  <a:lumMod val="50000"/>
                  <a:lumOff val="50000"/>
                </a:schemeClr>
              </a:solidFill>
            </a:ln>
            <a:effectLst/>
          </c:spPr>
          <c:invertIfNegative val="0"/>
          <c:cat>
            <c:numRef>
              <c:f>BOPbyWorldGDP!$A$3:$A$45</c:f>
              <c:numCache>
                <c:formatCode>yyyy/mm/dd</c:formatCode>
                <c:ptCount val="43"/>
                <c:pt idx="0">
                  <c:v>29221</c:v>
                </c:pt>
                <c:pt idx="1">
                  <c:v>29587</c:v>
                </c:pt>
                <c:pt idx="2">
                  <c:v>29952</c:v>
                </c:pt>
                <c:pt idx="3">
                  <c:v>30317</c:v>
                </c:pt>
                <c:pt idx="4">
                  <c:v>30682</c:v>
                </c:pt>
                <c:pt idx="5">
                  <c:v>31048</c:v>
                </c:pt>
                <c:pt idx="6">
                  <c:v>31413</c:v>
                </c:pt>
                <c:pt idx="7">
                  <c:v>31778</c:v>
                </c:pt>
                <c:pt idx="8">
                  <c:v>32143</c:v>
                </c:pt>
                <c:pt idx="9">
                  <c:v>32509</c:v>
                </c:pt>
                <c:pt idx="10">
                  <c:v>32874</c:v>
                </c:pt>
                <c:pt idx="11">
                  <c:v>33239</c:v>
                </c:pt>
                <c:pt idx="12">
                  <c:v>33604</c:v>
                </c:pt>
                <c:pt idx="13">
                  <c:v>33970</c:v>
                </c:pt>
                <c:pt idx="14">
                  <c:v>34335</c:v>
                </c:pt>
                <c:pt idx="15">
                  <c:v>34700</c:v>
                </c:pt>
                <c:pt idx="16">
                  <c:v>35065</c:v>
                </c:pt>
                <c:pt idx="17">
                  <c:v>35431</c:v>
                </c:pt>
                <c:pt idx="18">
                  <c:v>35796</c:v>
                </c:pt>
                <c:pt idx="19">
                  <c:v>36161</c:v>
                </c:pt>
                <c:pt idx="20">
                  <c:v>36526</c:v>
                </c:pt>
                <c:pt idx="21">
                  <c:v>36892</c:v>
                </c:pt>
                <c:pt idx="22">
                  <c:v>37257</c:v>
                </c:pt>
                <c:pt idx="23">
                  <c:v>37622</c:v>
                </c:pt>
                <c:pt idx="24">
                  <c:v>37987</c:v>
                </c:pt>
                <c:pt idx="25">
                  <c:v>38353</c:v>
                </c:pt>
                <c:pt idx="26">
                  <c:v>38718</c:v>
                </c:pt>
                <c:pt idx="27">
                  <c:v>39083</c:v>
                </c:pt>
                <c:pt idx="28">
                  <c:v>39448</c:v>
                </c:pt>
                <c:pt idx="29">
                  <c:v>39814</c:v>
                </c:pt>
                <c:pt idx="30">
                  <c:v>40179</c:v>
                </c:pt>
                <c:pt idx="31">
                  <c:v>40544</c:v>
                </c:pt>
                <c:pt idx="32">
                  <c:v>40909</c:v>
                </c:pt>
                <c:pt idx="33">
                  <c:v>41275</c:v>
                </c:pt>
                <c:pt idx="34">
                  <c:v>41640</c:v>
                </c:pt>
                <c:pt idx="35">
                  <c:v>42005</c:v>
                </c:pt>
                <c:pt idx="36">
                  <c:v>42370</c:v>
                </c:pt>
                <c:pt idx="37">
                  <c:v>42736</c:v>
                </c:pt>
                <c:pt idx="38">
                  <c:v>43101</c:v>
                </c:pt>
                <c:pt idx="39">
                  <c:v>43466</c:v>
                </c:pt>
                <c:pt idx="40">
                  <c:v>43831</c:v>
                </c:pt>
                <c:pt idx="41">
                  <c:v>44197</c:v>
                </c:pt>
                <c:pt idx="42">
                  <c:v>44562</c:v>
                </c:pt>
              </c:numCache>
            </c:numRef>
          </c:cat>
          <c:val>
            <c:numRef>
              <c:f>BOPbyWorldGDP!$I$3:$I$45</c:f>
              <c:numCache>
                <c:formatCode>0.0%</c:formatCode>
                <c:ptCount val="43"/>
                <c:pt idx="0">
                  <c:v>4.3E-3</c:v>
                </c:pt>
                <c:pt idx="1">
                  <c:v>1.8E-3</c:v>
                </c:pt>
                <c:pt idx="2">
                  <c:v>7.000000000000001E-4</c:v>
                </c:pt>
                <c:pt idx="3">
                  <c:v>1.1000000000000001E-3</c:v>
                </c:pt>
                <c:pt idx="4">
                  <c:v>1.9E-3</c:v>
                </c:pt>
                <c:pt idx="5">
                  <c:v>1.9E-3</c:v>
                </c:pt>
                <c:pt idx="6">
                  <c:v>-1E-4</c:v>
                </c:pt>
                <c:pt idx="7">
                  <c:v>2.9999999999999997E-4</c:v>
                </c:pt>
                <c:pt idx="8">
                  <c:v>-2.0000000000000001E-4</c:v>
                </c:pt>
                <c:pt idx="9">
                  <c:v>7.000000000000001E-4</c:v>
                </c:pt>
                <c:pt idx="10">
                  <c:v>1.1000000000000001E-3</c:v>
                </c:pt>
                <c:pt idx="11">
                  <c:v>-1.4000000000000002E-3</c:v>
                </c:pt>
                <c:pt idx="12">
                  <c:v>-2.0000000000000001E-4</c:v>
                </c:pt>
                <c:pt idx="13">
                  <c:v>-2.0000000000000001E-4</c:v>
                </c:pt>
                <c:pt idx="14">
                  <c:v>2.0000000000000001E-4</c:v>
                </c:pt>
                <c:pt idx="15">
                  <c:v>1E-4</c:v>
                </c:pt>
                <c:pt idx="16">
                  <c:v>1E-3</c:v>
                </c:pt>
                <c:pt idx="17">
                  <c:v>7.000000000000001E-4</c:v>
                </c:pt>
                <c:pt idx="18">
                  <c:v>-4.0000000000000002E-4</c:v>
                </c:pt>
                <c:pt idx="19">
                  <c:v>5.9999999999999995E-4</c:v>
                </c:pt>
                <c:pt idx="20">
                  <c:v>2.3999999999999998E-3</c:v>
                </c:pt>
                <c:pt idx="21">
                  <c:v>1.1999999999999999E-3</c:v>
                </c:pt>
                <c:pt idx="22">
                  <c:v>8.0000000000000004E-4</c:v>
                </c:pt>
                <c:pt idx="23">
                  <c:v>1.1000000000000001E-3</c:v>
                </c:pt>
                <c:pt idx="24">
                  <c:v>1.8E-3</c:v>
                </c:pt>
                <c:pt idx="25">
                  <c:v>3.8E-3</c:v>
                </c:pt>
                <c:pt idx="26">
                  <c:v>4.7999999999999996E-3</c:v>
                </c:pt>
                <c:pt idx="27">
                  <c:v>3.7000000000000002E-3</c:v>
                </c:pt>
                <c:pt idx="28">
                  <c:v>4.5000000000000005E-3</c:v>
                </c:pt>
                <c:pt idx="29">
                  <c:v>8.9999999999999998E-4</c:v>
                </c:pt>
                <c:pt idx="30">
                  <c:v>2.2000000000000001E-3</c:v>
                </c:pt>
                <c:pt idx="31">
                  <c:v>4.0999999999999995E-3</c:v>
                </c:pt>
                <c:pt idx="32">
                  <c:v>4.1999999999999997E-3</c:v>
                </c:pt>
                <c:pt idx="33">
                  <c:v>3.4000000000000002E-3</c:v>
                </c:pt>
                <c:pt idx="34">
                  <c:v>1.9E-3</c:v>
                </c:pt>
                <c:pt idx="35">
                  <c:v>-7.000000000000001E-4</c:v>
                </c:pt>
                <c:pt idx="36">
                  <c:v>-5.0000000000000001E-4</c:v>
                </c:pt>
                <c:pt idx="37">
                  <c:v>5.9999999999999995E-4</c:v>
                </c:pt>
                <c:pt idx="38">
                  <c:v>1.4000000000000002E-3</c:v>
                </c:pt>
                <c:pt idx="39">
                  <c:v>5.0000000000000001E-4</c:v>
                </c:pt>
                <c:pt idx="40">
                  <c:v>-7.000000000000001E-4</c:v>
                </c:pt>
                <c:pt idx="41">
                  <c:v>4.0000000000000002E-4</c:v>
                </c:pt>
                <c:pt idx="42">
                  <c:v>4.0000000000000002E-4</c:v>
                </c:pt>
              </c:numCache>
            </c:numRef>
          </c:val>
          <c:extLst>
            <c:ext xmlns:c16="http://schemas.microsoft.com/office/drawing/2014/chart" uri="{C3380CC4-5D6E-409C-BE32-E72D297353CC}">
              <c16:uniqueId val="{00000007-38D4-4A57-BC84-F43750E0215D}"/>
            </c:ext>
          </c:extLst>
        </c:ser>
        <c:ser>
          <c:idx val="8"/>
          <c:order val="8"/>
          <c:tx>
            <c:strRef>
              <c:f>BOPbyWorldGDP!$J$2</c:f>
              <c:strCache>
                <c:ptCount val="1"/>
                <c:pt idx="0">
                  <c:v>その他</c:v>
                </c:pt>
              </c:strCache>
            </c:strRef>
          </c:tx>
          <c:spPr>
            <a:solidFill>
              <a:schemeClr val="bg1"/>
            </a:solidFill>
            <a:ln w="3175">
              <a:solidFill>
                <a:schemeClr val="tx1">
                  <a:lumMod val="50000"/>
                  <a:lumOff val="50000"/>
                </a:schemeClr>
              </a:solidFill>
            </a:ln>
            <a:effectLst/>
          </c:spPr>
          <c:invertIfNegative val="0"/>
          <c:cat>
            <c:numRef>
              <c:f>BOPbyWorldGDP!$A$3:$A$45</c:f>
              <c:numCache>
                <c:formatCode>yyyy/mm/dd</c:formatCode>
                <c:ptCount val="43"/>
                <c:pt idx="0">
                  <c:v>29221</c:v>
                </c:pt>
                <c:pt idx="1">
                  <c:v>29587</c:v>
                </c:pt>
                <c:pt idx="2">
                  <c:v>29952</c:v>
                </c:pt>
                <c:pt idx="3">
                  <c:v>30317</c:v>
                </c:pt>
                <c:pt idx="4">
                  <c:v>30682</c:v>
                </c:pt>
                <c:pt idx="5">
                  <c:v>31048</c:v>
                </c:pt>
                <c:pt idx="6">
                  <c:v>31413</c:v>
                </c:pt>
                <c:pt idx="7">
                  <c:v>31778</c:v>
                </c:pt>
                <c:pt idx="8">
                  <c:v>32143</c:v>
                </c:pt>
                <c:pt idx="9">
                  <c:v>32509</c:v>
                </c:pt>
                <c:pt idx="10">
                  <c:v>32874</c:v>
                </c:pt>
                <c:pt idx="11">
                  <c:v>33239</c:v>
                </c:pt>
                <c:pt idx="12">
                  <c:v>33604</c:v>
                </c:pt>
                <c:pt idx="13">
                  <c:v>33970</c:v>
                </c:pt>
                <c:pt idx="14">
                  <c:v>34335</c:v>
                </c:pt>
                <c:pt idx="15">
                  <c:v>34700</c:v>
                </c:pt>
                <c:pt idx="16">
                  <c:v>35065</c:v>
                </c:pt>
                <c:pt idx="17">
                  <c:v>35431</c:v>
                </c:pt>
                <c:pt idx="18">
                  <c:v>35796</c:v>
                </c:pt>
                <c:pt idx="19">
                  <c:v>36161</c:v>
                </c:pt>
                <c:pt idx="20">
                  <c:v>36526</c:v>
                </c:pt>
                <c:pt idx="21">
                  <c:v>36892</c:v>
                </c:pt>
                <c:pt idx="22">
                  <c:v>37257</c:v>
                </c:pt>
                <c:pt idx="23">
                  <c:v>37622</c:v>
                </c:pt>
                <c:pt idx="24">
                  <c:v>37987</c:v>
                </c:pt>
                <c:pt idx="25">
                  <c:v>38353</c:v>
                </c:pt>
                <c:pt idx="26">
                  <c:v>38718</c:v>
                </c:pt>
                <c:pt idx="27">
                  <c:v>39083</c:v>
                </c:pt>
                <c:pt idx="28">
                  <c:v>39448</c:v>
                </c:pt>
                <c:pt idx="29">
                  <c:v>39814</c:v>
                </c:pt>
                <c:pt idx="30">
                  <c:v>40179</c:v>
                </c:pt>
                <c:pt idx="31">
                  <c:v>40544</c:v>
                </c:pt>
                <c:pt idx="32">
                  <c:v>40909</c:v>
                </c:pt>
                <c:pt idx="33">
                  <c:v>41275</c:v>
                </c:pt>
                <c:pt idx="34">
                  <c:v>41640</c:v>
                </c:pt>
                <c:pt idx="35">
                  <c:v>42005</c:v>
                </c:pt>
                <c:pt idx="36">
                  <c:v>42370</c:v>
                </c:pt>
                <c:pt idx="37">
                  <c:v>42736</c:v>
                </c:pt>
                <c:pt idx="38">
                  <c:v>43101</c:v>
                </c:pt>
                <c:pt idx="39">
                  <c:v>43466</c:v>
                </c:pt>
                <c:pt idx="40">
                  <c:v>43831</c:v>
                </c:pt>
                <c:pt idx="41">
                  <c:v>44197</c:v>
                </c:pt>
                <c:pt idx="42">
                  <c:v>44562</c:v>
                </c:pt>
              </c:numCache>
            </c:numRef>
          </c:cat>
          <c:val>
            <c:numRef>
              <c:f>BOPbyWorldGDP!$J$3:$J$45</c:f>
              <c:numCache>
                <c:formatCode>0.0%</c:formatCode>
                <c:ptCount val="43"/>
                <c:pt idx="0">
                  <c:v>-1.5E-3</c:v>
                </c:pt>
                <c:pt idx="1">
                  <c:v>-1.9E-3</c:v>
                </c:pt>
                <c:pt idx="2">
                  <c:v>-1.6000000000000001E-3</c:v>
                </c:pt>
                <c:pt idx="3">
                  <c:v>-1.6000000000000001E-3</c:v>
                </c:pt>
                <c:pt idx="4">
                  <c:v>-8.0000000000000004E-4</c:v>
                </c:pt>
                <c:pt idx="5">
                  <c:v>-7.000000000000001E-4</c:v>
                </c:pt>
                <c:pt idx="6">
                  <c:v>-8.0000000000000004E-4</c:v>
                </c:pt>
                <c:pt idx="7">
                  <c:v>-5.0000000000000001E-4</c:v>
                </c:pt>
                <c:pt idx="8">
                  <c:v>-2.9999999999999997E-4</c:v>
                </c:pt>
                <c:pt idx="9">
                  <c:v>-2.9999999999999997E-4</c:v>
                </c:pt>
                <c:pt idx="10">
                  <c:v>-5.0000000000000001E-4</c:v>
                </c:pt>
                <c:pt idx="11">
                  <c:v>-2.9999999999999997E-4</c:v>
                </c:pt>
                <c:pt idx="12">
                  <c:v>-4.0000000000000002E-4</c:v>
                </c:pt>
                <c:pt idx="13">
                  <c:v>-2.9999999999999997E-4</c:v>
                </c:pt>
                <c:pt idx="14">
                  <c:v>-2.0000000000000001E-4</c:v>
                </c:pt>
                <c:pt idx="15">
                  <c:v>-5.0000000000000001E-4</c:v>
                </c:pt>
                <c:pt idx="16">
                  <c:v>-5.0000000000000001E-4</c:v>
                </c:pt>
                <c:pt idx="17">
                  <c:v>-5.9999999999999995E-4</c:v>
                </c:pt>
                <c:pt idx="18">
                  <c:v>-1E-3</c:v>
                </c:pt>
                <c:pt idx="19">
                  <c:v>-1E-4</c:v>
                </c:pt>
                <c:pt idx="20">
                  <c:v>5.0000000000000001E-4</c:v>
                </c:pt>
                <c:pt idx="21">
                  <c:v>0</c:v>
                </c:pt>
                <c:pt idx="22">
                  <c:v>2.9999999999999997E-4</c:v>
                </c:pt>
                <c:pt idx="23">
                  <c:v>5.9999999999999995E-4</c:v>
                </c:pt>
                <c:pt idx="24">
                  <c:v>8.0000000000000004E-4</c:v>
                </c:pt>
                <c:pt idx="25">
                  <c:v>5.0000000000000001E-4</c:v>
                </c:pt>
                <c:pt idx="26">
                  <c:v>4.0000000000000002E-4</c:v>
                </c:pt>
                <c:pt idx="27">
                  <c:v>-8.0000000000000004E-4</c:v>
                </c:pt>
                <c:pt idx="28">
                  <c:v>-1.9E-3</c:v>
                </c:pt>
                <c:pt idx="29">
                  <c:v>-8.0000000000000004E-4</c:v>
                </c:pt>
                <c:pt idx="30">
                  <c:v>2.0000000000000001E-4</c:v>
                </c:pt>
                <c:pt idx="31">
                  <c:v>-2.9999999999999997E-4</c:v>
                </c:pt>
                <c:pt idx="32">
                  <c:v>-8.0000000000000004E-4</c:v>
                </c:pt>
                <c:pt idx="33">
                  <c:v>-7.000000000000001E-4</c:v>
                </c:pt>
                <c:pt idx="34">
                  <c:v>-5.9999999999999995E-4</c:v>
                </c:pt>
                <c:pt idx="35">
                  <c:v>-1.1000000000000001E-3</c:v>
                </c:pt>
                <c:pt idx="36">
                  <c:v>-1.1999999999999999E-3</c:v>
                </c:pt>
                <c:pt idx="37">
                  <c:v>-1.1000000000000001E-3</c:v>
                </c:pt>
                <c:pt idx="38">
                  <c:v>-1.2999999999999999E-3</c:v>
                </c:pt>
                <c:pt idx="39">
                  <c:v>-1.1000000000000001E-3</c:v>
                </c:pt>
                <c:pt idx="40">
                  <c:v>-1.2999999999999999E-3</c:v>
                </c:pt>
                <c:pt idx="41">
                  <c:v>-1E-3</c:v>
                </c:pt>
                <c:pt idx="42">
                  <c:v>-8.9999999999999998E-4</c:v>
                </c:pt>
              </c:numCache>
            </c:numRef>
          </c:val>
          <c:extLst>
            <c:ext xmlns:c16="http://schemas.microsoft.com/office/drawing/2014/chart" uri="{C3380CC4-5D6E-409C-BE32-E72D297353CC}">
              <c16:uniqueId val="{00000008-38D4-4A57-BC84-F43750E0215D}"/>
            </c:ext>
          </c:extLst>
        </c:ser>
        <c:dLbls>
          <c:showLegendKey val="0"/>
          <c:showVal val="0"/>
          <c:showCatName val="0"/>
          <c:showSerName val="0"/>
          <c:showPercent val="0"/>
          <c:showBubbleSize val="0"/>
        </c:dLbls>
        <c:gapWidth val="20"/>
        <c:overlap val="100"/>
        <c:axId val="474780376"/>
        <c:axId val="474784696"/>
      </c:barChart>
      <c:lineChart>
        <c:grouping val="standard"/>
        <c:varyColors val="0"/>
        <c:ser>
          <c:idx val="9"/>
          <c:order val="9"/>
          <c:tx>
            <c:strRef>
              <c:f>BOPbyWorldGDP!$K$2</c:f>
              <c:strCache>
                <c:ptCount val="1"/>
                <c:pt idx="0">
                  <c:v>世界計</c:v>
                </c:pt>
              </c:strCache>
            </c:strRef>
          </c:tx>
          <c:spPr>
            <a:ln w="19050" cap="rnd">
              <a:solidFill>
                <a:schemeClr val="tx1"/>
              </a:solidFill>
              <a:round/>
            </a:ln>
            <a:effectLst/>
          </c:spPr>
          <c:marker>
            <c:symbol val="none"/>
          </c:marker>
          <c:cat>
            <c:numRef>
              <c:f>BOPbyWorldGDP!$A$3:$A$45</c:f>
              <c:numCache>
                <c:formatCode>yyyy/mm/dd</c:formatCode>
                <c:ptCount val="43"/>
                <c:pt idx="0">
                  <c:v>29221</c:v>
                </c:pt>
                <c:pt idx="1">
                  <c:v>29587</c:v>
                </c:pt>
                <c:pt idx="2">
                  <c:v>29952</c:v>
                </c:pt>
                <c:pt idx="3">
                  <c:v>30317</c:v>
                </c:pt>
                <c:pt idx="4">
                  <c:v>30682</c:v>
                </c:pt>
                <c:pt idx="5">
                  <c:v>31048</c:v>
                </c:pt>
                <c:pt idx="6">
                  <c:v>31413</c:v>
                </c:pt>
                <c:pt idx="7">
                  <c:v>31778</c:v>
                </c:pt>
                <c:pt idx="8">
                  <c:v>32143</c:v>
                </c:pt>
                <c:pt idx="9">
                  <c:v>32509</c:v>
                </c:pt>
                <c:pt idx="10">
                  <c:v>32874</c:v>
                </c:pt>
                <c:pt idx="11">
                  <c:v>33239</c:v>
                </c:pt>
                <c:pt idx="12">
                  <c:v>33604</c:v>
                </c:pt>
                <c:pt idx="13">
                  <c:v>33970</c:v>
                </c:pt>
                <c:pt idx="14">
                  <c:v>34335</c:v>
                </c:pt>
                <c:pt idx="15">
                  <c:v>34700</c:v>
                </c:pt>
                <c:pt idx="16">
                  <c:v>35065</c:v>
                </c:pt>
                <c:pt idx="17">
                  <c:v>35431</c:v>
                </c:pt>
                <c:pt idx="18">
                  <c:v>35796</c:v>
                </c:pt>
                <c:pt idx="19">
                  <c:v>36161</c:v>
                </c:pt>
                <c:pt idx="20">
                  <c:v>36526</c:v>
                </c:pt>
                <c:pt idx="21">
                  <c:v>36892</c:v>
                </c:pt>
                <c:pt idx="22">
                  <c:v>37257</c:v>
                </c:pt>
                <c:pt idx="23">
                  <c:v>37622</c:v>
                </c:pt>
                <c:pt idx="24">
                  <c:v>37987</c:v>
                </c:pt>
                <c:pt idx="25">
                  <c:v>38353</c:v>
                </c:pt>
                <c:pt idx="26">
                  <c:v>38718</c:v>
                </c:pt>
                <c:pt idx="27">
                  <c:v>39083</c:v>
                </c:pt>
                <c:pt idx="28">
                  <c:v>39448</c:v>
                </c:pt>
                <c:pt idx="29">
                  <c:v>39814</c:v>
                </c:pt>
                <c:pt idx="30">
                  <c:v>40179</c:v>
                </c:pt>
                <c:pt idx="31">
                  <c:v>40544</c:v>
                </c:pt>
                <c:pt idx="32">
                  <c:v>40909</c:v>
                </c:pt>
                <c:pt idx="33">
                  <c:v>41275</c:v>
                </c:pt>
                <c:pt idx="34">
                  <c:v>41640</c:v>
                </c:pt>
                <c:pt idx="35">
                  <c:v>42005</c:v>
                </c:pt>
                <c:pt idx="36">
                  <c:v>42370</c:v>
                </c:pt>
                <c:pt idx="37">
                  <c:v>42736</c:v>
                </c:pt>
                <c:pt idx="38">
                  <c:v>43101</c:v>
                </c:pt>
                <c:pt idx="39">
                  <c:v>43466</c:v>
                </c:pt>
                <c:pt idx="40">
                  <c:v>43831</c:v>
                </c:pt>
                <c:pt idx="41">
                  <c:v>44197</c:v>
                </c:pt>
                <c:pt idx="42">
                  <c:v>44562</c:v>
                </c:pt>
              </c:numCache>
            </c:numRef>
          </c:cat>
          <c:val>
            <c:numRef>
              <c:f>BOPbyWorldGDP!$K$3:$K$45</c:f>
              <c:numCache>
                <c:formatCode>0.0%</c:formatCode>
                <c:ptCount val="43"/>
                <c:pt idx="0">
                  <c:v>-5.1000000000000004E-3</c:v>
                </c:pt>
                <c:pt idx="1">
                  <c:v>-7.3000000000000001E-3</c:v>
                </c:pt>
                <c:pt idx="2">
                  <c:v>-8.1000000000000013E-3</c:v>
                </c:pt>
                <c:pt idx="3">
                  <c:v>-6.6E-3</c:v>
                </c:pt>
                <c:pt idx="4">
                  <c:v>-5.7999999999999996E-3</c:v>
                </c:pt>
                <c:pt idx="5">
                  <c:v>-5.1000000000000004E-3</c:v>
                </c:pt>
                <c:pt idx="6">
                  <c:v>-4.6999999999999993E-3</c:v>
                </c:pt>
                <c:pt idx="7">
                  <c:v>-3.7000000000000002E-3</c:v>
                </c:pt>
                <c:pt idx="8">
                  <c:v>-3.0000000000000001E-3</c:v>
                </c:pt>
                <c:pt idx="9">
                  <c:v>-4.3E-3</c:v>
                </c:pt>
                <c:pt idx="10">
                  <c:v>-5.0000000000000001E-3</c:v>
                </c:pt>
                <c:pt idx="11">
                  <c:v>-6.6E-3</c:v>
                </c:pt>
                <c:pt idx="12">
                  <c:v>-5.4000000000000003E-3</c:v>
                </c:pt>
                <c:pt idx="13">
                  <c:v>-2.8000000000000004E-3</c:v>
                </c:pt>
                <c:pt idx="14">
                  <c:v>-3.3E-3</c:v>
                </c:pt>
                <c:pt idx="15">
                  <c:v>-2.5000000000000001E-3</c:v>
                </c:pt>
                <c:pt idx="16">
                  <c:v>-2E-3</c:v>
                </c:pt>
                <c:pt idx="17">
                  <c:v>-2.77555756156289E-19</c:v>
                </c:pt>
                <c:pt idx="18">
                  <c:v>-2.8000000000000004E-3</c:v>
                </c:pt>
                <c:pt idx="19">
                  <c:v>-3.0999999999999999E-3</c:v>
                </c:pt>
                <c:pt idx="20">
                  <c:v>-4.6999999999999993E-3</c:v>
                </c:pt>
                <c:pt idx="21">
                  <c:v>-5.6000000000000008E-3</c:v>
                </c:pt>
                <c:pt idx="22">
                  <c:v>-4.0000000000000001E-3</c:v>
                </c:pt>
                <c:pt idx="23">
                  <c:v>-2E-3</c:v>
                </c:pt>
                <c:pt idx="24">
                  <c:v>4.0000000000000002E-4</c:v>
                </c:pt>
                <c:pt idx="25">
                  <c:v>1.1999999999999999E-3</c:v>
                </c:pt>
                <c:pt idx="26">
                  <c:v>3.5999999999999999E-3</c:v>
                </c:pt>
                <c:pt idx="27">
                  <c:v>3.8E-3</c:v>
                </c:pt>
                <c:pt idx="28">
                  <c:v>1.2999999999999999E-3</c:v>
                </c:pt>
                <c:pt idx="29">
                  <c:v>2.7000000000000001E-3</c:v>
                </c:pt>
                <c:pt idx="30">
                  <c:v>4.4000000000000003E-3</c:v>
                </c:pt>
                <c:pt idx="31">
                  <c:v>4.5999999999999999E-3</c:v>
                </c:pt>
                <c:pt idx="32">
                  <c:v>5.1000000000000004E-3</c:v>
                </c:pt>
                <c:pt idx="33">
                  <c:v>5.3E-3</c:v>
                </c:pt>
                <c:pt idx="34">
                  <c:v>5.3E-3</c:v>
                </c:pt>
                <c:pt idx="35">
                  <c:v>3.0999999999999999E-3</c:v>
                </c:pt>
                <c:pt idx="36">
                  <c:v>3.7000000000000002E-3</c:v>
                </c:pt>
                <c:pt idx="37">
                  <c:v>5.6999999999999993E-3</c:v>
                </c:pt>
                <c:pt idx="38">
                  <c:v>3.9000000000000003E-3</c:v>
                </c:pt>
                <c:pt idx="39">
                  <c:v>4.5999999999999999E-3</c:v>
                </c:pt>
                <c:pt idx="40">
                  <c:v>4.4000000000000003E-3</c:v>
                </c:pt>
                <c:pt idx="41">
                  <c:v>3.5999999999999999E-3</c:v>
                </c:pt>
                <c:pt idx="42">
                  <c:v>3.7000000000000002E-3</c:v>
                </c:pt>
              </c:numCache>
            </c:numRef>
          </c:val>
          <c:smooth val="0"/>
          <c:extLst>
            <c:ext xmlns:c16="http://schemas.microsoft.com/office/drawing/2014/chart" uri="{C3380CC4-5D6E-409C-BE32-E72D297353CC}">
              <c16:uniqueId val="{00000009-38D4-4A57-BC84-F43750E0215D}"/>
            </c:ext>
          </c:extLst>
        </c:ser>
        <c:dLbls>
          <c:showLegendKey val="0"/>
          <c:showVal val="0"/>
          <c:showCatName val="0"/>
          <c:showSerName val="0"/>
          <c:showPercent val="0"/>
          <c:showBubbleSize val="0"/>
        </c:dLbls>
        <c:marker val="1"/>
        <c:smooth val="0"/>
        <c:axId val="474780376"/>
        <c:axId val="474784696"/>
      </c:lineChart>
      <c:dateAx>
        <c:axId val="474780376"/>
        <c:scaling>
          <c:orientation val="minMax"/>
        </c:scaling>
        <c:delete val="0"/>
        <c:axPos val="b"/>
        <c:majorGridlines>
          <c:spPr>
            <a:ln w="9525" cap="flat" cmpd="sng" algn="ctr">
              <a:solidFill>
                <a:schemeClr val="tx1">
                  <a:lumMod val="15000"/>
                  <a:lumOff val="85000"/>
                </a:schemeClr>
              </a:solidFill>
              <a:prstDash val="dash"/>
              <a:round/>
            </a:ln>
            <a:effectLst/>
          </c:spPr>
        </c:majorGridlines>
        <c:numFmt formatCode="yy"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474784696"/>
        <c:crosses val="autoZero"/>
        <c:auto val="1"/>
        <c:lblOffset val="100"/>
        <c:baseTimeUnit val="years"/>
        <c:majorUnit val="5"/>
        <c:majorTimeUnit val="years"/>
      </c:dateAx>
      <c:valAx>
        <c:axId val="47478469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474780376"/>
        <c:crosses val="autoZero"/>
        <c:crossBetween val="between"/>
      </c:valAx>
      <c:spPr>
        <a:noFill/>
        <a:ln>
          <a:noFill/>
        </a:ln>
        <a:effectLst/>
      </c:spPr>
    </c:plotArea>
    <c:legend>
      <c:legendPos val="b"/>
      <c:layout>
        <c:manualLayout>
          <c:xMode val="edge"/>
          <c:yMode val="edge"/>
          <c:x val="0"/>
          <c:y val="0.7900650326797386"/>
          <c:w val="1"/>
          <c:h val="0.1327388888888888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altLang="ja-JP" sz="1800"/>
              <a:t>fig.4-1</a:t>
            </a:r>
            <a:r>
              <a:rPr lang="ja-JP" altLang="en-US" sz="1800"/>
              <a:t>　各国実質長期金利の実測値と予測値</a:t>
            </a:r>
            <a:endParaRPr lang="en-US" altLang="ja-JP" sz="1800"/>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ltLang="ja-JP"/>
        </a:p>
      </c:txPr>
    </c:title>
    <c:autoTitleDeleted val="0"/>
    <c:plotArea>
      <c:layout/>
      <c:scatterChart>
        <c:scatterStyle val="lineMarker"/>
        <c:varyColors val="0"/>
        <c:ser>
          <c:idx val="22"/>
          <c:order val="0"/>
          <c:tx>
            <c:v>カナダ</c:v>
          </c:tx>
          <c:spPr>
            <a:ln w="25400" cap="rnd">
              <a:noFill/>
              <a:round/>
            </a:ln>
            <a:effectLst/>
          </c:spPr>
          <c:marker>
            <c:symbol val="star"/>
            <c:size val="8"/>
            <c:spPr>
              <a:noFill/>
              <a:ln w="9525">
                <a:solidFill>
                  <a:schemeClr val="tx1"/>
                </a:solidFill>
              </a:ln>
              <a:effectLst/>
            </c:spPr>
          </c:marker>
          <c:xVal>
            <c:numRef>
              <c:f>'OECSstat - 2 - 20250715model'!$AQ$4:$AQ$13</c:f>
              <c:numCache>
                <c:formatCode>General</c:formatCode>
                <c:ptCount val="10"/>
                <c:pt idx="0">
                  <c:v>-3.9212778363030103E-2</c:v>
                </c:pt>
                <c:pt idx="1">
                  <c:v>0.18677578877786999</c:v>
                </c:pt>
                <c:pt idx="2">
                  <c:v>0.39053432279334999</c:v>
                </c:pt>
                <c:pt idx="3">
                  <c:v>0.73714437273058997</c:v>
                </c:pt>
                <c:pt idx="4">
                  <c:v>-0.36189344453416</c:v>
                </c:pt>
                <c:pt idx="5">
                  <c:v>-0.99815329256007901</c:v>
                </c:pt>
                <c:pt idx="6">
                  <c:v>-2.6140706299360899</c:v>
                </c:pt>
                <c:pt idx="7">
                  <c:v>-3.1985049867577802</c:v>
                </c:pt>
                <c:pt idx="8">
                  <c:v>-0.52370074338664996</c:v>
                </c:pt>
                <c:pt idx="9">
                  <c:v>0.57761604299892999</c:v>
                </c:pt>
              </c:numCache>
            </c:numRef>
          </c:xVal>
          <c:yVal>
            <c:numRef>
              <c:f>'OECSstat - 2 - 20250715model'!$AR$4:$AR$13</c:f>
              <c:numCache>
                <c:formatCode>General</c:formatCode>
                <c:ptCount val="10"/>
                <c:pt idx="0">
                  <c:v>-0.6359707843798601</c:v>
                </c:pt>
                <c:pt idx="1">
                  <c:v>0.3182980320338471</c:v>
                </c:pt>
                <c:pt idx="2">
                  <c:v>0.15202188459347521</c:v>
                </c:pt>
                <c:pt idx="3">
                  <c:v>0.44633310588142139</c:v>
                </c:pt>
                <c:pt idx="4">
                  <c:v>0.28965065717707772</c:v>
                </c:pt>
                <c:pt idx="5">
                  <c:v>-0.76920871969161198</c:v>
                </c:pt>
                <c:pt idx="6">
                  <c:v>-2.1683532138985551</c:v>
                </c:pt>
                <c:pt idx="7">
                  <c:v>-4.1336058295303397</c:v>
                </c:pt>
                <c:pt idx="8">
                  <c:v>-0.58610283875601388</c:v>
                </c:pt>
                <c:pt idx="9">
                  <c:v>0.98702768144325215</c:v>
                </c:pt>
              </c:numCache>
            </c:numRef>
          </c:yVal>
          <c:smooth val="0"/>
          <c:extLst>
            <c:ext xmlns:c16="http://schemas.microsoft.com/office/drawing/2014/chart" uri="{C3380CC4-5D6E-409C-BE32-E72D297353CC}">
              <c16:uniqueId val="{00000000-9C30-46B3-BA6E-9A8614D43549}"/>
            </c:ext>
          </c:extLst>
        </c:ser>
        <c:ser>
          <c:idx val="23"/>
          <c:order val="1"/>
          <c:tx>
            <c:v>ドイツ</c:v>
          </c:tx>
          <c:spPr>
            <a:ln w="25400" cap="rnd">
              <a:noFill/>
              <a:round/>
            </a:ln>
            <a:effectLst/>
          </c:spPr>
          <c:marker>
            <c:symbol val="triangle"/>
            <c:size val="8"/>
            <c:spPr>
              <a:solidFill>
                <a:schemeClr val="bg1"/>
              </a:solidFill>
              <a:ln w="9525">
                <a:solidFill>
                  <a:schemeClr val="tx1"/>
                </a:solidFill>
              </a:ln>
              <a:effectLst/>
            </c:spPr>
          </c:marker>
          <c:xVal>
            <c:numRef>
              <c:f>'OECSstat - 2 - 20250715model'!$AQ$14:$AQ$23</c:f>
              <c:numCache>
                <c:formatCode>General</c:formatCode>
                <c:ptCount val="10"/>
                <c:pt idx="0">
                  <c:v>-0.35039228500070502</c:v>
                </c:pt>
                <c:pt idx="1">
                  <c:v>-0.69801854890401105</c:v>
                </c:pt>
                <c:pt idx="2">
                  <c:v>-1.4778574690997599</c:v>
                </c:pt>
                <c:pt idx="3">
                  <c:v>-1.5847095774076601</c:v>
                </c:pt>
                <c:pt idx="4">
                  <c:v>-2.1149782597216702</c:v>
                </c:pt>
                <c:pt idx="5">
                  <c:v>-1.7047581862760399</c:v>
                </c:pt>
                <c:pt idx="6">
                  <c:v>-3.8793202618093501</c:v>
                </c:pt>
                <c:pt idx="7">
                  <c:v>-6.1298188179914597</c:v>
                </c:pt>
                <c:pt idx="8">
                  <c:v>-4.2246200801310003</c:v>
                </c:pt>
                <c:pt idx="9">
                  <c:v>0.93207746357416998</c:v>
                </c:pt>
              </c:numCache>
            </c:numRef>
          </c:xVal>
          <c:yVal>
            <c:numRef>
              <c:f>'OECSstat - 2 - 20250715model'!$AR$14:$AR$23</c:f>
              <c:numCache>
                <c:formatCode>General</c:formatCode>
                <c:ptCount val="10"/>
                <c:pt idx="0">
                  <c:v>-0.41868701207460113</c:v>
                </c:pt>
                <c:pt idx="1">
                  <c:v>-0.25090205118060549</c:v>
                </c:pt>
                <c:pt idx="2">
                  <c:v>-1.0791780998393081</c:v>
                </c:pt>
                <c:pt idx="3">
                  <c:v>-1.2365353329503166</c:v>
                </c:pt>
                <c:pt idx="4">
                  <c:v>-1.3096623631600086</c:v>
                </c:pt>
                <c:pt idx="5">
                  <c:v>-1.2412132032815002</c:v>
                </c:pt>
                <c:pt idx="6">
                  <c:v>-4.4819516283666729</c:v>
                </c:pt>
                <c:pt idx="7">
                  <c:v>-5.7667796149123687</c:v>
                </c:pt>
                <c:pt idx="8">
                  <c:v>-3.8480084188006507</c:v>
                </c:pt>
                <c:pt idx="9">
                  <c:v>-0.85380144906404998</c:v>
                </c:pt>
              </c:numCache>
            </c:numRef>
          </c:yVal>
          <c:smooth val="0"/>
          <c:extLst>
            <c:ext xmlns:c16="http://schemas.microsoft.com/office/drawing/2014/chart" uri="{C3380CC4-5D6E-409C-BE32-E72D297353CC}">
              <c16:uniqueId val="{00000001-9C30-46B3-BA6E-9A8614D43549}"/>
            </c:ext>
          </c:extLst>
        </c:ser>
        <c:ser>
          <c:idx val="24"/>
          <c:order val="2"/>
          <c:tx>
            <c:v>イタリア</c:v>
          </c:tx>
          <c:spPr>
            <a:ln w="25400" cap="rnd">
              <a:noFill/>
              <a:round/>
            </a:ln>
            <a:effectLst/>
          </c:spPr>
          <c:marker>
            <c:symbol val="x"/>
            <c:size val="8"/>
            <c:spPr>
              <a:noFill/>
              <a:ln w="9525">
                <a:solidFill>
                  <a:schemeClr val="tx1"/>
                </a:solidFill>
              </a:ln>
              <a:effectLst/>
            </c:spPr>
          </c:marker>
          <c:xVal>
            <c:numRef>
              <c:f>'OECSstat - 2 - 20250715model'!$AQ$24:$AQ$33</c:f>
              <c:numCache>
                <c:formatCode>General</c:formatCode>
                <c:ptCount val="10"/>
                <c:pt idx="0">
                  <c:v>1.39463900962266</c:v>
                </c:pt>
                <c:pt idx="1">
                  <c:v>1.1822591825008</c:v>
                </c:pt>
                <c:pt idx="2">
                  <c:v>0.98968695769666004</c:v>
                </c:pt>
                <c:pt idx="3">
                  <c:v>1.40194666273906</c:v>
                </c:pt>
                <c:pt idx="4">
                  <c:v>1.282158018207</c:v>
                </c:pt>
                <c:pt idx="5">
                  <c:v>0.48625846115563498</c:v>
                </c:pt>
                <c:pt idx="6">
                  <c:v>-1.2029327277517501</c:v>
                </c:pt>
                <c:pt idx="7">
                  <c:v>-2.96398505922593</c:v>
                </c:pt>
                <c:pt idx="8">
                  <c:v>0.57894174727450998</c:v>
                </c:pt>
                <c:pt idx="9">
                  <c:v>2.7552916770079099</c:v>
                </c:pt>
              </c:numCache>
            </c:numRef>
          </c:xVal>
          <c:yVal>
            <c:numRef>
              <c:f>'OECSstat - 2 - 20250715model'!$AR$24:$AR$33</c:f>
              <c:numCache>
                <c:formatCode>General</c:formatCode>
                <c:ptCount val="10"/>
                <c:pt idx="0">
                  <c:v>1.2131599702260631</c:v>
                </c:pt>
                <c:pt idx="1">
                  <c:v>0.60762323082831049</c:v>
                </c:pt>
                <c:pt idx="2">
                  <c:v>0.4311097268053955</c:v>
                </c:pt>
                <c:pt idx="3">
                  <c:v>1.3500054358999285</c:v>
                </c:pt>
                <c:pt idx="4">
                  <c:v>0.30897908159360254</c:v>
                </c:pt>
                <c:pt idx="5">
                  <c:v>0.26339455787630506</c:v>
                </c:pt>
                <c:pt idx="6">
                  <c:v>-1.6219894364282506</c:v>
                </c:pt>
                <c:pt idx="7">
                  <c:v>-2.470590646571349</c:v>
                </c:pt>
                <c:pt idx="8">
                  <c:v>2.562987444403797E-2</c:v>
                </c:pt>
                <c:pt idx="9">
                  <c:v>2.1119029058631895</c:v>
                </c:pt>
              </c:numCache>
            </c:numRef>
          </c:yVal>
          <c:smooth val="0"/>
          <c:extLst>
            <c:ext xmlns:c16="http://schemas.microsoft.com/office/drawing/2014/chart" uri="{C3380CC4-5D6E-409C-BE32-E72D297353CC}">
              <c16:uniqueId val="{00000002-9C30-46B3-BA6E-9A8614D43549}"/>
            </c:ext>
          </c:extLst>
        </c:ser>
        <c:ser>
          <c:idx val="25"/>
          <c:order val="3"/>
          <c:tx>
            <c:v>日本</c:v>
          </c:tx>
          <c:spPr>
            <a:ln w="25400" cap="rnd">
              <a:noFill/>
              <a:round/>
            </a:ln>
            <a:effectLst/>
          </c:spPr>
          <c:marker>
            <c:symbol val="circle"/>
            <c:size val="8"/>
            <c:spPr>
              <a:solidFill>
                <a:schemeClr val="tx1"/>
              </a:solidFill>
              <a:ln w="9525">
                <a:solidFill>
                  <a:schemeClr val="tx1"/>
                </a:solidFill>
              </a:ln>
              <a:effectLst/>
            </c:spPr>
          </c:marker>
          <c:xVal>
            <c:numRef>
              <c:f>'OECSstat - 2 - 20250715model'!$AQ$34:$AQ$43</c:f>
              <c:numCache>
                <c:formatCode>General</c:formatCode>
                <c:ptCount val="10"/>
                <c:pt idx="0">
                  <c:v>-0.226261679449029</c:v>
                </c:pt>
                <c:pt idx="1">
                  <c:v>0.391280192538212</c:v>
                </c:pt>
                <c:pt idx="2">
                  <c:v>-0.45299889807890198</c:v>
                </c:pt>
                <c:pt idx="3">
                  <c:v>-0.67539360353557298</c:v>
                </c:pt>
                <c:pt idx="4">
                  <c:v>-0.60365957525943403</c:v>
                </c:pt>
                <c:pt idx="5">
                  <c:v>-8.0119177006917397E-2</c:v>
                </c:pt>
                <c:pt idx="6">
                  <c:v>-0.93816880899906496</c:v>
                </c:pt>
                <c:pt idx="7">
                  <c:v>-2.76456010520717</c:v>
                </c:pt>
                <c:pt idx="8">
                  <c:v>-1.9710635841447699</c:v>
                </c:pt>
                <c:pt idx="9">
                  <c:v>-1.0696236766691101</c:v>
                </c:pt>
              </c:numCache>
            </c:numRef>
          </c:xVal>
          <c:yVal>
            <c:numRef>
              <c:f>'OECSstat - 2 - 20250715model'!$AR$34:$AR$43</c:f>
              <c:numCache>
                <c:formatCode>General</c:formatCode>
                <c:ptCount val="10"/>
                <c:pt idx="0">
                  <c:v>0.54850148412268585</c:v>
                </c:pt>
                <c:pt idx="1">
                  <c:v>0.60061970412675247</c:v>
                </c:pt>
                <c:pt idx="2">
                  <c:v>-3.248966356820493E-2</c:v>
                </c:pt>
                <c:pt idx="3">
                  <c:v>-0.13363029817132832</c:v>
                </c:pt>
                <c:pt idx="4">
                  <c:v>-0.38340341501198283</c:v>
                </c:pt>
                <c:pt idx="5">
                  <c:v>-0.6236422378346056</c:v>
                </c:pt>
                <c:pt idx="6">
                  <c:v>-1.7296660610232055</c:v>
                </c:pt>
                <c:pt idx="7">
                  <c:v>-3.483974223088719</c:v>
                </c:pt>
                <c:pt idx="8">
                  <c:v>-1.3236818989050732</c:v>
                </c:pt>
                <c:pt idx="9">
                  <c:v>0.145191940204693</c:v>
                </c:pt>
              </c:numCache>
            </c:numRef>
          </c:yVal>
          <c:smooth val="0"/>
          <c:extLst>
            <c:ext xmlns:c16="http://schemas.microsoft.com/office/drawing/2014/chart" uri="{C3380CC4-5D6E-409C-BE32-E72D297353CC}">
              <c16:uniqueId val="{00000003-9C30-46B3-BA6E-9A8614D43549}"/>
            </c:ext>
          </c:extLst>
        </c:ser>
        <c:ser>
          <c:idx val="26"/>
          <c:order val="4"/>
          <c:tx>
            <c:v>アメリカ</c:v>
          </c:tx>
          <c:spPr>
            <a:ln w="25400" cap="rnd">
              <a:noFill/>
              <a:round/>
            </a:ln>
            <a:effectLst/>
          </c:spPr>
          <c:marker>
            <c:symbol val="square"/>
            <c:size val="8"/>
            <c:spPr>
              <a:solidFill>
                <a:schemeClr val="bg1"/>
              </a:solidFill>
              <a:ln w="9525">
                <a:solidFill>
                  <a:schemeClr val="tx1"/>
                </a:solidFill>
              </a:ln>
              <a:effectLst/>
            </c:spPr>
          </c:marker>
          <c:xVal>
            <c:numRef>
              <c:f>'OECSstat - 2 - 20250715model'!$AQ$44:$AQ$53</c:f>
              <c:numCache>
                <c:formatCode>General</c:formatCode>
                <c:ptCount val="10"/>
                <c:pt idx="0">
                  <c:v>1.9020292668368699</c:v>
                </c:pt>
                <c:pt idx="1">
                  <c:v>1.14793658782348</c:v>
                </c:pt>
                <c:pt idx="2">
                  <c:v>0.53931204522005005</c:v>
                </c:pt>
                <c:pt idx="3">
                  <c:v>0.68176046118806999</c:v>
                </c:pt>
                <c:pt idx="4">
                  <c:v>0.68860293590656996</c:v>
                </c:pt>
                <c:pt idx="5">
                  <c:v>-0.40705009163219202</c:v>
                </c:pt>
                <c:pt idx="6">
                  <c:v>-2.8434587345065498</c:v>
                </c:pt>
                <c:pt idx="7">
                  <c:v>-3.8621085302066298</c:v>
                </c:pt>
                <c:pt idx="8">
                  <c:v>0.40953733927587999</c:v>
                </c:pt>
                <c:pt idx="9">
                  <c:v>1.85647561526598</c:v>
                </c:pt>
              </c:numCache>
            </c:numRef>
          </c:xVal>
          <c:yVal>
            <c:numRef>
              <c:f>'OECSstat - 2 - 20250715model'!$AR$44:$AR$53</c:f>
              <c:numCache>
                <c:formatCode>General</c:formatCode>
                <c:ptCount val="10"/>
                <c:pt idx="0">
                  <c:v>1.9737978757525019</c:v>
                </c:pt>
                <c:pt idx="1">
                  <c:v>0.93459428692806501</c:v>
                </c:pt>
                <c:pt idx="2">
                  <c:v>0.51721311054005692</c:v>
                </c:pt>
                <c:pt idx="3">
                  <c:v>0.1345754050548077</c:v>
                </c:pt>
                <c:pt idx="4">
                  <c:v>-1.5334286000361685E-2</c:v>
                </c:pt>
                <c:pt idx="5">
                  <c:v>-0.33315268338816217</c:v>
                </c:pt>
                <c:pt idx="6">
                  <c:v>-1.4759908232860979</c:v>
                </c:pt>
                <c:pt idx="7">
                  <c:v>-3.0640271852861787</c:v>
                </c:pt>
                <c:pt idx="8">
                  <c:v>1.2579609056930785E-3</c:v>
                </c:pt>
                <c:pt idx="9">
                  <c:v>2.661516043730817</c:v>
                </c:pt>
              </c:numCache>
            </c:numRef>
          </c:yVal>
          <c:smooth val="0"/>
          <c:extLst>
            <c:ext xmlns:c16="http://schemas.microsoft.com/office/drawing/2014/chart" uri="{C3380CC4-5D6E-409C-BE32-E72D297353CC}">
              <c16:uniqueId val="{00000004-9C30-46B3-BA6E-9A8614D43549}"/>
            </c:ext>
          </c:extLst>
        </c:ser>
        <c:ser>
          <c:idx val="0"/>
          <c:order val="5"/>
          <c:spPr>
            <a:ln w="25400" cap="rnd">
              <a:noFill/>
              <a:round/>
            </a:ln>
            <a:effectLst/>
          </c:spPr>
          <c:marker>
            <c:symbol val="circle"/>
            <c:size val="2"/>
            <c:spPr>
              <a:solidFill>
                <a:schemeClr val="accent1"/>
              </a:solidFill>
              <a:ln w="9525">
                <a:solidFill>
                  <a:schemeClr val="bg1">
                    <a:lumMod val="85000"/>
                  </a:schemeClr>
                </a:solidFill>
              </a:ln>
              <a:effectLst/>
            </c:spPr>
          </c:marker>
          <c:trendline>
            <c:spPr>
              <a:ln w="19050" cap="rnd">
                <a:solidFill>
                  <a:schemeClr val="tx1"/>
                </a:solidFill>
                <a:prstDash val="dash"/>
              </a:ln>
              <a:effectLst/>
            </c:spPr>
            <c:trendlineType val="linear"/>
            <c:dispRSqr val="0"/>
            <c:dispEq val="0"/>
          </c:trendline>
          <c:xVal>
            <c:numRef>
              <c:f>'OECSstat - 2 - 20250715model'!$AQ$4:$AQ$53</c:f>
              <c:numCache>
                <c:formatCode>General</c:formatCode>
                <c:ptCount val="50"/>
                <c:pt idx="0">
                  <c:v>-3.9212778363030103E-2</c:v>
                </c:pt>
                <c:pt idx="1">
                  <c:v>0.18677578877786999</c:v>
                </c:pt>
                <c:pt idx="2">
                  <c:v>0.39053432279334999</c:v>
                </c:pt>
                <c:pt idx="3">
                  <c:v>0.73714437273058997</c:v>
                </c:pt>
                <c:pt idx="4">
                  <c:v>-0.36189344453416</c:v>
                </c:pt>
                <c:pt idx="5">
                  <c:v>-0.99815329256007901</c:v>
                </c:pt>
                <c:pt idx="6">
                  <c:v>-2.6140706299360899</c:v>
                </c:pt>
                <c:pt idx="7">
                  <c:v>-3.1985049867577802</c:v>
                </c:pt>
                <c:pt idx="8">
                  <c:v>-0.52370074338664996</c:v>
                </c:pt>
                <c:pt idx="9">
                  <c:v>0.57761604299892999</c:v>
                </c:pt>
                <c:pt idx="10">
                  <c:v>-0.35039228500070502</c:v>
                </c:pt>
                <c:pt idx="11">
                  <c:v>-0.69801854890401105</c:v>
                </c:pt>
                <c:pt idx="12">
                  <c:v>-1.4778574690997599</c:v>
                </c:pt>
                <c:pt idx="13">
                  <c:v>-1.5847095774076601</c:v>
                </c:pt>
                <c:pt idx="14">
                  <c:v>-2.1149782597216702</c:v>
                </c:pt>
                <c:pt idx="15">
                  <c:v>-1.7047581862760399</c:v>
                </c:pt>
                <c:pt idx="16">
                  <c:v>-3.8793202618093501</c:v>
                </c:pt>
                <c:pt idx="17">
                  <c:v>-6.1298188179914597</c:v>
                </c:pt>
                <c:pt idx="18">
                  <c:v>-4.2246200801310003</c:v>
                </c:pt>
                <c:pt idx="19">
                  <c:v>0.93207746357416998</c:v>
                </c:pt>
                <c:pt idx="20">
                  <c:v>1.39463900962266</c:v>
                </c:pt>
                <c:pt idx="21">
                  <c:v>1.1822591825008</c:v>
                </c:pt>
                <c:pt idx="22">
                  <c:v>0.98968695769666004</c:v>
                </c:pt>
                <c:pt idx="23">
                  <c:v>1.40194666273906</c:v>
                </c:pt>
                <c:pt idx="24">
                  <c:v>1.282158018207</c:v>
                </c:pt>
                <c:pt idx="25">
                  <c:v>0.48625846115563498</c:v>
                </c:pt>
                <c:pt idx="26">
                  <c:v>-1.2029327277517501</c:v>
                </c:pt>
                <c:pt idx="27">
                  <c:v>-2.96398505922593</c:v>
                </c:pt>
                <c:pt idx="28">
                  <c:v>0.57894174727450998</c:v>
                </c:pt>
                <c:pt idx="29">
                  <c:v>2.7552916770079099</c:v>
                </c:pt>
                <c:pt idx="30">
                  <c:v>-0.226261679449029</c:v>
                </c:pt>
                <c:pt idx="31">
                  <c:v>0.391280192538212</c:v>
                </c:pt>
                <c:pt idx="32">
                  <c:v>-0.45299889807890198</c:v>
                </c:pt>
                <c:pt idx="33">
                  <c:v>-0.67539360353557298</c:v>
                </c:pt>
                <c:pt idx="34">
                  <c:v>-0.60365957525943403</c:v>
                </c:pt>
                <c:pt idx="35">
                  <c:v>-8.0119177006917397E-2</c:v>
                </c:pt>
                <c:pt idx="36">
                  <c:v>-0.93816880899906496</c:v>
                </c:pt>
                <c:pt idx="37">
                  <c:v>-2.76456010520717</c:v>
                </c:pt>
                <c:pt idx="38">
                  <c:v>-1.9710635841447699</c:v>
                </c:pt>
                <c:pt idx="39">
                  <c:v>-1.0696236766691101</c:v>
                </c:pt>
                <c:pt idx="40">
                  <c:v>1.9020292668368699</c:v>
                </c:pt>
                <c:pt idx="41">
                  <c:v>1.14793658782348</c:v>
                </c:pt>
                <c:pt idx="42">
                  <c:v>0.53931204522005005</c:v>
                </c:pt>
                <c:pt idx="43">
                  <c:v>0.68176046118806999</c:v>
                </c:pt>
                <c:pt idx="44">
                  <c:v>0.68860293590656996</c:v>
                </c:pt>
                <c:pt idx="45">
                  <c:v>-0.40705009163219202</c:v>
                </c:pt>
                <c:pt idx="46">
                  <c:v>-2.8434587345065498</c:v>
                </c:pt>
                <c:pt idx="47">
                  <c:v>-3.8621085302066298</c:v>
                </c:pt>
                <c:pt idx="48">
                  <c:v>0.40953733927587999</c:v>
                </c:pt>
                <c:pt idx="49">
                  <c:v>1.85647561526598</c:v>
                </c:pt>
              </c:numCache>
            </c:numRef>
          </c:xVal>
          <c:yVal>
            <c:numRef>
              <c:f>'OECSstat - 2 - 20250715model'!$AR$4:$AR$53</c:f>
              <c:numCache>
                <c:formatCode>General</c:formatCode>
                <c:ptCount val="50"/>
                <c:pt idx="0">
                  <c:v>-0.6359707843798601</c:v>
                </c:pt>
                <c:pt idx="1">
                  <c:v>0.3182980320338471</c:v>
                </c:pt>
                <c:pt idx="2">
                  <c:v>0.15202188459347521</c:v>
                </c:pt>
                <c:pt idx="3">
                  <c:v>0.44633310588142139</c:v>
                </c:pt>
                <c:pt idx="4">
                  <c:v>0.28965065717707772</c:v>
                </c:pt>
                <c:pt idx="5">
                  <c:v>-0.76920871969161198</c:v>
                </c:pt>
                <c:pt idx="6">
                  <c:v>-2.1683532138985551</c:v>
                </c:pt>
                <c:pt idx="7">
                  <c:v>-4.1336058295303397</c:v>
                </c:pt>
                <c:pt idx="8">
                  <c:v>-0.58610283875601388</c:v>
                </c:pt>
                <c:pt idx="9">
                  <c:v>0.98702768144325215</c:v>
                </c:pt>
                <c:pt idx="10">
                  <c:v>-0.41868701207460113</c:v>
                </c:pt>
                <c:pt idx="11">
                  <c:v>-0.25090205118060549</c:v>
                </c:pt>
                <c:pt idx="12">
                  <c:v>-1.0791780998393081</c:v>
                </c:pt>
                <c:pt idx="13">
                  <c:v>-1.2365353329503166</c:v>
                </c:pt>
                <c:pt idx="14">
                  <c:v>-1.3096623631600086</c:v>
                </c:pt>
                <c:pt idx="15">
                  <c:v>-1.2412132032815002</c:v>
                </c:pt>
                <c:pt idx="16">
                  <c:v>-4.4819516283666729</c:v>
                </c:pt>
                <c:pt idx="17">
                  <c:v>-5.7667796149123687</c:v>
                </c:pt>
                <c:pt idx="18">
                  <c:v>-3.8480084188006507</c:v>
                </c:pt>
                <c:pt idx="19">
                  <c:v>-0.85380144906404998</c:v>
                </c:pt>
                <c:pt idx="20">
                  <c:v>1.2131599702260631</c:v>
                </c:pt>
                <c:pt idx="21">
                  <c:v>0.60762323082831049</c:v>
                </c:pt>
                <c:pt idx="22">
                  <c:v>0.4311097268053955</c:v>
                </c:pt>
                <c:pt idx="23">
                  <c:v>1.3500054358999285</c:v>
                </c:pt>
                <c:pt idx="24">
                  <c:v>0.30897908159360254</c:v>
                </c:pt>
                <c:pt idx="25">
                  <c:v>0.26339455787630506</c:v>
                </c:pt>
                <c:pt idx="26">
                  <c:v>-1.6219894364282506</c:v>
                </c:pt>
                <c:pt idx="27">
                  <c:v>-2.470590646571349</c:v>
                </c:pt>
                <c:pt idx="28">
                  <c:v>2.562987444403797E-2</c:v>
                </c:pt>
                <c:pt idx="29">
                  <c:v>2.1119029058631895</c:v>
                </c:pt>
                <c:pt idx="30">
                  <c:v>0.54850148412268585</c:v>
                </c:pt>
                <c:pt idx="31">
                  <c:v>0.60061970412675247</c:v>
                </c:pt>
                <c:pt idx="32">
                  <c:v>-3.248966356820493E-2</c:v>
                </c:pt>
                <c:pt idx="33">
                  <c:v>-0.13363029817132832</c:v>
                </c:pt>
                <c:pt idx="34">
                  <c:v>-0.38340341501198283</c:v>
                </c:pt>
                <c:pt idx="35">
                  <c:v>-0.6236422378346056</c:v>
                </c:pt>
                <c:pt idx="36">
                  <c:v>-1.7296660610232055</c:v>
                </c:pt>
                <c:pt idx="37">
                  <c:v>-3.483974223088719</c:v>
                </c:pt>
                <c:pt idx="38">
                  <c:v>-1.3236818989050732</c:v>
                </c:pt>
                <c:pt idx="39">
                  <c:v>0.145191940204693</c:v>
                </c:pt>
                <c:pt idx="40">
                  <c:v>1.9737978757525019</c:v>
                </c:pt>
                <c:pt idx="41">
                  <c:v>0.93459428692806501</c:v>
                </c:pt>
                <c:pt idx="42">
                  <c:v>0.51721311054005692</c:v>
                </c:pt>
                <c:pt idx="43">
                  <c:v>0.1345754050548077</c:v>
                </c:pt>
                <c:pt idx="44">
                  <c:v>-1.5334286000361685E-2</c:v>
                </c:pt>
                <c:pt idx="45">
                  <c:v>-0.33315268338816217</c:v>
                </c:pt>
                <c:pt idx="46">
                  <c:v>-1.4759908232860979</c:v>
                </c:pt>
                <c:pt idx="47">
                  <c:v>-3.0640271852861787</c:v>
                </c:pt>
                <c:pt idx="48">
                  <c:v>1.2579609056930785E-3</c:v>
                </c:pt>
                <c:pt idx="49">
                  <c:v>2.661516043730817</c:v>
                </c:pt>
              </c:numCache>
            </c:numRef>
          </c:yVal>
          <c:smooth val="0"/>
          <c:extLst>
            <c:ext xmlns:c16="http://schemas.microsoft.com/office/drawing/2014/chart" uri="{C3380CC4-5D6E-409C-BE32-E72D297353CC}">
              <c16:uniqueId val="{00000006-9C30-46B3-BA6E-9A8614D43549}"/>
            </c:ext>
          </c:extLst>
        </c:ser>
        <c:dLbls>
          <c:showLegendKey val="0"/>
          <c:showVal val="0"/>
          <c:showCatName val="0"/>
          <c:showSerName val="0"/>
          <c:showPercent val="0"/>
          <c:showBubbleSize val="0"/>
        </c:dLbls>
        <c:axId val="579891048"/>
        <c:axId val="579897528"/>
      </c:scatterChart>
      <c:valAx>
        <c:axId val="579891048"/>
        <c:scaling>
          <c:orientation val="minMax"/>
          <c:max val="3"/>
          <c:min val="-7"/>
        </c:scaling>
        <c:delete val="0"/>
        <c:axPos val="b"/>
        <c:majorGridlines>
          <c:spPr>
            <a:ln w="3175" cap="flat" cmpd="sng" algn="ctr">
              <a:solidFill>
                <a:schemeClr val="tx1">
                  <a:lumMod val="15000"/>
                  <a:lumOff val="85000"/>
                </a:schemeClr>
              </a:solidFill>
              <a:prstDash val="sysDash"/>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ja-JP" altLang="en-US" sz="1600"/>
                  <a:t>実測値</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solidFill>
            <a:schemeClr val="bg1"/>
          </a:solid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579897528"/>
        <c:crosses val="autoZero"/>
        <c:crossBetween val="midCat"/>
        <c:majorUnit val="1"/>
      </c:valAx>
      <c:valAx>
        <c:axId val="579897528"/>
        <c:scaling>
          <c:orientation val="minMax"/>
          <c:max val="3"/>
          <c:min val="-6"/>
        </c:scaling>
        <c:delete val="0"/>
        <c:axPos val="l"/>
        <c:majorGridlines>
          <c:spPr>
            <a:ln w="317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ja-JP" altLang="en-US" sz="1600"/>
                  <a:t>予測値</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solidFill>
            <a:schemeClr val="bg1"/>
          </a:solid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579891048"/>
        <c:crosses val="autoZero"/>
        <c:crossBetween val="midCat"/>
      </c:valAx>
      <c:spPr>
        <a:noFill/>
        <a:ln>
          <a:noFill/>
        </a:ln>
        <a:effectLst/>
      </c:spPr>
    </c:plotArea>
    <c:legend>
      <c:legendPos val="r"/>
      <c:legendEntry>
        <c:idx val="5"/>
        <c:delete val="1"/>
      </c:legendEntry>
      <c:legendEntry>
        <c:idx val="6"/>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0</xdr:colOff>
      <xdr:row>50</xdr:row>
      <xdr:rowOff>0</xdr:rowOff>
    </xdr:from>
    <xdr:to>
      <xdr:col>9</xdr:col>
      <xdr:colOff>753910</xdr:colOff>
      <xdr:row>61</xdr:row>
      <xdr:rowOff>148320</xdr:rowOff>
    </xdr:to>
    <xdr:graphicFrame macro="">
      <xdr:nvGraphicFramePr>
        <xdr:cNvPr id="4" name="グラフ 3">
          <a:extLst>
            <a:ext uri="{FF2B5EF4-FFF2-40B4-BE49-F238E27FC236}">
              <a16:creationId xmlns:a16="http://schemas.microsoft.com/office/drawing/2014/main" id="{5311A526-CF02-4FAC-81DF-291309588C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0.00464</cdr:x>
      <cdr:y>0.93517</cdr:y>
    </cdr:from>
    <cdr:to>
      <cdr:x>0.28956</cdr:x>
      <cdr:y>0.98456</cdr:y>
    </cdr:to>
    <cdr:sp macro="" textlink="">
      <cdr:nvSpPr>
        <cdr:cNvPr id="2" name="テキスト ボックス 1">
          <a:extLst xmlns:a="http://schemas.openxmlformats.org/drawingml/2006/main">
            <a:ext uri="{FF2B5EF4-FFF2-40B4-BE49-F238E27FC236}">
              <a16:creationId xmlns:a16="http://schemas.microsoft.com/office/drawing/2014/main" id="{78FA8ADE-94E5-7FD4-82BA-DB209245F15C}"/>
            </a:ext>
          </a:extLst>
        </cdr:cNvPr>
        <cdr:cNvSpPr txBox="1"/>
      </cdr:nvSpPr>
      <cdr:spPr>
        <a:xfrm xmlns:a="http://schemas.openxmlformats.org/drawingml/2006/main">
          <a:off x="29238" y="2524952"/>
          <a:ext cx="1795363" cy="133370"/>
        </a:xfrm>
        <a:prstGeom xmlns:a="http://schemas.openxmlformats.org/drawingml/2006/main" prst="rect">
          <a:avLst/>
        </a:prstGeom>
      </cdr:spPr>
      <cdr:txBody>
        <a:bodyPr xmlns:a="http://schemas.openxmlformats.org/drawingml/2006/main" vertOverflow="clip" horzOverflow="clip" wrap="none" lIns="0" tIns="0" rIns="0" bIns="0" rtlCol="0">
          <a:spAutoFit/>
        </a:bodyPr>
        <a:lstStyle xmlns:a="http://schemas.openxmlformats.org/drawingml/2006/main"/>
        <a:p xmlns:a="http://schemas.openxmlformats.org/drawingml/2006/main">
          <a:r>
            <a:rPr lang="ja-JP" altLang="en-US" sz="800" kern="1200">
              <a:latin typeface="ＭＳ 明朝" panose="02020609040205080304" pitchFamily="17" charset="-128"/>
              <a:ea typeface="ＭＳ 明朝" panose="02020609040205080304" pitchFamily="17" charset="-128"/>
            </a:rPr>
            <a:t>出所）</a:t>
          </a:r>
          <a:r>
            <a:rPr lang="en-US" altLang="ja-JP" sz="800" kern="1200">
              <a:latin typeface="ＭＳ 明朝" panose="02020609040205080304" pitchFamily="17" charset="-128"/>
              <a:ea typeface="ＭＳ 明朝" panose="02020609040205080304" pitchFamily="17" charset="-128"/>
            </a:rPr>
            <a:t>IMF</a:t>
          </a:r>
          <a:r>
            <a:rPr lang="ja-JP" altLang="en-US" sz="800" kern="1200">
              <a:latin typeface="ＭＳ 明朝" panose="02020609040205080304" pitchFamily="17" charset="-128"/>
              <a:ea typeface="ＭＳ 明朝" panose="02020609040205080304" pitchFamily="17" charset="-128"/>
            </a:rPr>
            <a:t>「</a:t>
          </a:r>
          <a:r>
            <a:rPr lang="en-US" altLang="ja-JP" sz="800" kern="1200">
              <a:latin typeface="ＭＳ 明朝" panose="02020609040205080304" pitchFamily="17" charset="-128"/>
              <a:ea typeface="ＭＳ 明朝" panose="02020609040205080304" pitchFamily="17" charset="-128"/>
            </a:rPr>
            <a:t>Workd Economic Outlook</a:t>
          </a:r>
          <a:r>
            <a:rPr lang="ja-JP" altLang="en-US" sz="800" kern="1200">
              <a:latin typeface="ＭＳ 明朝" panose="02020609040205080304" pitchFamily="17" charset="-128"/>
              <a:ea typeface="ＭＳ 明朝" panose="02020609040205080304" pitchFamily="17" charset="-128"/>
            </a:rPr>
            <a:t>」</a:t>
          </a:r>
        </a:p>
      </cdr:txBody>
    </cdr:sp>
  </cdr:relSizeAnchor>
</c:userShapes>
</file>

<file path=xl/drawings/drawing3.xml><?xml version="1.0" encoding="utf-8"?>
<xdr:wsDr xmlns:xdr="http://schemas.openxmlformats.org/drawingml/2006/spreadsheetDrawing" xmlns:a="http://schemas.openxmlformats.org/drawingml/2006/main">
  <xdr:twoCellAnchor>
    <xdr:from>
      <xdr:col>18</xdr:col>
      <xdr:colOff>539260</xdr:colOff>
      <xdr:row>11</xdr:row>
      <xdr:rowOff>134817</xdr:rowOff>
    </xdr:from>
    <xdr:to>
      <xdr:col>24</xdr:col>
      <xdr:colOff>586</xdr:colOff>
      <xdr:row>12</xdr:row>
      <xdr:rowOff>15241</xdr:rowOff>
    </xdr:to>
    <xdr:pic>
      <xdr:nvPicPr>
        <xdr:cNvPr id="2" name="図 1">
          <a:extLst>
            <a:ext uri="{FF2B5EF4-FFF2-40B4-BE49-F238E27FC236}">
              <a16:creationId xmlns:a16="http://schemas.microsoft.com/office/drawing/2014/main" id="{C38DE30F-D3F6-4B9A-B532-F4CF91378CA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09340" y="2649417"/>
          <a:ext cx="3484686" cy="109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433753</xdr:colOff>
      <xdr:row>8</xdr:row>
      <xdr:rowOff>199293</xdr:rowOff>
    </xdr:from>
    <xdr:to>
      <xdr:col>24</xdr:col>
      <xdr:colOff>428479</xdr:colOff>
      <xdr:row>10</xdr:row>
      <xdr:rowOff>222153</xdr:rowOff>
    </xdr:to>
    <xdr:pic>
      <xdr:nvPicPr>
        <xdr:cNvPr id="3" name="図 2">
          <a:extLst>
            <a:ext uri="{FF2B5EF4-FFF2-40B4-BE49-F238E27FC236}">
              <a16:creationId xmlns:a16="http://schemas.microsoft.com/office/drawing/2014/main" id="{235F6CE9-7890-4077-AF50-FAD30E2AFA02}"/>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503833" y="2028093"/>
          <a:ext cx="4018086" cy="480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48</xdr:col>
      <xdr:colOff>0</xdr:colOff>
      <xdr:row>4</xdr:row>
      <xdr:rowOff>0</xdr:rowOff>
    </xdr:from>
    <xdr:to>
      <xdr:col>59</xdr:col>
      <xdr:colOff>134400</xdr:colOff>
      <xdr:row>22</xdr:row>
      <xdr:rowOff>205200</xdr:rowOff>
    </xdr:to>
    <xdr:graphicFrame macro="">
      <xdr:nvGraphicFramePr>
        <xdr:cNvPr id="3" name="グラフ 2">
          <a:extLst>
            <a:ext uri="{FF2B5EF4-FFF2-40B4-BE49-F238E27FC236}">
              <a16:creationId xmlns:a16="http://schemas.microsoft.com/office/drawing/2014/main" id="{C361CECD-9695-4BBF-AFFA-44A1767C7E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tabSelected="1" zoomScale="150" zoomScaleNormal="150" workbookViewId="0">
      <pane xSplit="1" ySplit="2" topLeftCell="B3" activePane="bottomRight" state="frozen"/>
      <selection pane="topRight" activeCell="B1" sqref="B1"/>
      <selection pane="bottomLeft" activeCell="A3" sqref="A3"/>
      <selection pane="bottomRight" activeCell="E15" sqref="E15"/>
    </sheetView>
  </sheetViews>
  <sheetFormatPr defaultColWidth="11.5546875" defaultRowHeight="14.4" x14ac:dyDescent="0.3"/>
  <sheetData>
    <row r="1" spans="1:11" x14ac:dyDescent="0.3">
      <c r="B1" t="s">
        <v>0</v>
      </c>
      <c r="C1" t="s">
        <v>1</v>
      </c>
      <c r="D1" t="s">
        <v>2</v>
      </c>
      <c r="E1" t="s">
        <v>3</v>
      </c>
      <c r="F1" t="s">
        <v>4</v>
      </c>
      <c r="G1" t="s">
        <v>5</v>
      </c>
      <c r="H1" t="s">
        <v>6</v>
      </c>
      <c r="I1" t="s">
        <v>7</v>
      </c>
      <c r="J1" t="s">
        <v>8</v>
      </c>
      <c r="K1" t="s">
        <v>9</v>
      </c>
    </row>
    <row r="2" spans="1:11" x14ac:dyDescent="0.3">
      <c r="B2" t="str">
        <f>MID(B1,4,10)</f>
        <v>日本</v>
      </c>
      <c r="C2" t="str">
        <f t="shared" ref="C2:I2" si="0">MID(C1,4,10)</f>
        <v>アメリカ</v>
      </c>
      <c r="D2" t="str">
        <f t="shared" si="0"/>
        <v>ユーロ圏</v>
      </c>
      <c r="E2" s="2" t="s">
        <v>10</v>
      </c>
      <c r="F2" t="str">
        <f t="shared" si="0"/>
        <v>中国</v>
      </c>
      <c r="G2" t="str">
        <f t="shared" si="0"/>
        <v>NIEｓ&amp;ASEAN</v>
      </c>
      <c r="H2" t="str">
        <f t="shared" si="0"/>
        <v>BRICs＆G20</v>
      </c>
      <c r="I2" t="str">
        <f t="shared" si="0"/>
        <v>OPEC</v>
      </c>
      <c r="J2" t="s">
        <v>8</v>
      </c>
      <c r="K2" t="s">
        <v>9</v>
      </c>
    </row>
    <row r="3" spans="1:11" x14ac:dyDescent="0.3">
      <c r="A3" s="1">
        <v>29221</v>
      </c>
      <c r="B3">
        <v>-0.1</v>
      </c>
      <c r="C3">
        <v>0.02</v>
      </c>
      <c r="D3">
        <v>-0.52</v>
      </c>
      <c r="E3">
        <v>-0.18</v>
      </c>
      <c r="F3">
        <v>0</v>
      </c>
      <c r="G3">
        <v>-0.11</v>
      </c>
      <c r="H3">
        <v>0.1</v>
      </c>
      <c r="I3">
        <v>0.43</v>
      </c>
      <c r="J3">
        <v>-0.15</v>
      </c>
      <c r="K3">
        <v>-0.51</v>
      </c>
    </row>
    <row r="4" spans="1:11" x14ac:dyDescent="0.3">
      <c r="A4" s="1">
        <v>29587</v>
      </c>
      <c r="B4">
        <v>0.04</v>
      </c>
      <c r="C4">
        <v>0.04</v>
      </c>
      <c r="D4">
        <v>-0.38</v>
      </c>
      <c r="E4">
        <v>-0.23</v>
      </c>
      <c r="F4">
        <v>0</v>
      </c>
      <c r="G4">
        <v>-0.13</v>
      </c>
      <c r="H4">
        <v>-0.06</v>
      </c>
      <c r="I4">
        <v>0.18</v>
      </c>
      <c r="J4">
        <v>-0.19</v>
      </c>
      <c r="K4">
        <v>-0.73</v>
      </c>
    </row>
    <row r="5" spans="1:11" x14ac:dyDescent="0.3">
      <c r="A5" s="1">
        <v>29952</v>
      </c>
      <c r="B5">
        <v>0.06</v>
      </c>
      <c r="C5">
        <v>-0.05</v>
      </c>
      <c r="D5">
        <v>-0.23</v>
      </c>
      <c r="E5">
        <v>-0.15</v>
      </c>
      <c r="F5">
        <v>0</v>
      </c>
      <c r="G5">
        <v>-0.16</v>
      </c>
      <c r="H5">
        <v>-0.19</v>
      </c>
      <c r="I5">
        <v>7.0000000000000007E-2</v>
      </c>
      <c r="J5">
        <v>-0.16</v>
      </c>
      <c r="K5">
        <v>-0.81</v>
      </c>
    </row>
    <row r="6" spans="1:11" x14ac:dyDescent="0.3">
      <c r="A6" s="1">
        <v>30317</v>
      </c>
      <c r="B6">
        <v>0.18</v>
      </c>
      <c r="C6">
        <v>-0.33</v>
      </c>
      <c r="D6">
        <v>-0.02</v>
      </c>
      <c r="E6">
        <v>-0.12</v>
      </c>
      <c r="F6">
        <v>0</v>
      </c>
      <c r="G6">
        <v>-0.16</v>
      </c>
      <c r="H6">
        <v>-0.16</v>
      </c>
      <c r="I6">
        <v>0.11</v>
      </c>
      <c r="J6">
        <v>-0.16</v>
      </c>
      <c r="K6">
        <v>-0.66</v>
      </c>
    </row>
    <row r="7" spans="1:11" x14ac:dyDescent="0.3">
      <c r="A7" s="1">
        <v>30682</v>
      </c>
      <c r="B7">
        <v>0.28999999999999998</v>
      </c>
      <c r="C7">
        <v>-0.79</v>
      </c>
      <c r="D7">
        <v>7.0000000000000007E-2</v>
      </c>
      <c r="E7">
        <v>-0.14000000000000001</v>
      </c>
      <c r="F7">
        <v>0</v>
      </c>
      <c r="G7">
        <v>0.01</v>
      </c>
      <c r="H7">
        <v>-0.13</v>
      </c>
      <c r="I7">
        <v>0.19</v>
      </c>
      <c r="J7">
        <v>-0.08</v>
      </c>
      <c r="K7">
        <v>-0.57999999999999996</v>
      </c>
    </row>
    <row r="8" spans="1:11" x14ac:dyDescent="0.3">
      <c r="A8" s="1">
        <v>31048</v>
      </c>
      <c r="B8">
        <v>0.4</v>
      </c>
      <c r="C8">
        <v>-0.94</v>
      </c>
      <c r="D8">
        <v>0.11</v>
      </c>
      <c r="E8">
        <v>-0.16</v>
      </c>
      <c r="F8">
        <v>0</v>
      </c>
      <c r="G8">
        <v>0.06</v>
      </c>
      <c r="H8">
        <v>-0.1</v>
      </c>
      <c r="I8">
        <v>0.19</v>
      </c>
      <c r="J8">
        <v>-7.0000000000000007E-2</v>
      </c>
      <c r="K8">
        <v>-0.51</v>
      </c>
    </row>
    <row r="9" spans="1:11" x14ac:dyDescent="0.3">
      <c r="A9" s="1">
        <v>31413</v>
      </c>
      <c r="B9">
        <v>0.56999999999999995</v>
      </c>
      <c r="C9">
        <v>-1</v>
      </c>
      <c r="D9">
        <v>0.35</v>
      </c>
      <c r="E9">
        <v>-0.27</v>
      </c>
      <c r="F9">
        <v>0</v>
      </c>
      <c r="G9">
        <v>0.13</v>
      </c>
      <c r="H9">
        <v>-0.16</v>
      </c>
      <c r="I9">
        <v>-0.01</v>
      </c>
      <c r="J9">
        <v>-0.08</v>
      </c>
      <c r="K9">
        <v>-0.47</v>
      </c>
    </row>
    <row r="10" spans="1:11" x14ac:dyDescent="0.3">
      <c r="A10" s="1">
        <v>31778</v>
      </c>
      <c r="B10">
        <v>0.5</v>
      </c>
      <c r="C10">
        <v>-0.95</v>
      </c>
      <c r="D10">
        <v>0.24</v>
      </c>
      <c r="E10">
        <v>-0.27</v>
      </c>
      <c r="F10">
        <v>0</v>
      </c>
      <c r="G10">
        <v>0.18</v>
      </c>
      <c r="H10">
        <v>-0.05</v>
      </c>
      <c r="I10">
        <v>0.03</v>
      </c>
      <c r="J10">
        <v>-0.05</v>
      </c>
      <c r="K10">
        <v>-0.37</v>
      </c>
    </row>
    <row r="11" spans="1:11" x14ac:dyDescent="0.3">
      <c r="A11" s="1">
        <v>32143</v>
      </c>
      <c r="B11">
        <v>0.41</v>
      </c>
      <c r="C11">
        <v>-0.63</v>
      </c>
      <c r="D11">
        <v>0.23</v>
      </c>
      <c r="E11">
        <v>-0.36</v>
      </c>
      <c r="F11">
        <v>0</v>
      </c>
      <c r="G11">
        <v>0.15</v>
      </c>
      <c r="H11">
        <v>-0.05</v>
      </c>
      <c r="I11">
        <v>-0.02</v>
      </c>
      <c r="J11">
        <v>-0.03</v>
      </c>
      <c r="K11">
        <v>-0.3</v>
      </c>
    </row>
    <row r="12" spans="1:11" x14ac:dyDescent="0.3">
      <c r="A12" s="1">
        <v>32509</v>
      </c>
      <c r="B12">
        <v>0.31</v>
      </c>
      <c r="C12">
        <v>-0.5</v>
      </c>
      <c r="D12">
        <v>0.16</v>
      </c>
      <c r="E12">
        <v>-0.45</v>
      </c>
      <c r="F12">
        <v>0</v>
      </c>
      <c r="G12">
        <v>0.1</v>
      </c>
      <c r="H12">
        <v>-0.09</v>
      </c>
      <c r="I12">
        <v>7.0000000000000007E-2</v>
      </c>
      <c r="J12">
        <v>-0.03</v>
      </c>
      <c r="K12">
        <v>-0.43</v>
      </c>
    </row>
    <row r="13" spans="1:11" x14ac:dyDescent="0.3">
      <c r="A13" s="1">
        <v>32874</v>
      </c>
      <c r="B13">
        <v>0.2</v>
      </c>
      <c r="C13">
        <v>-0.35</v>
      </c>
      <c r="D13">
        <v>0.01</v>
      </c>
      <c r="E13">
        <v>-0.33</v>
      </c>
      <c r="F13">
        <v>0</v>
      </c>
      <c r="G13">
        <v>0.02</v>
      </c>
      <c r="H13">
        <v>-0.11</v>
      </c>
      <c r="I13">
        <v>0.11</v>
      </c>
      <c r="J13">
        <v>-0.05</v>
      </c>
      <c r="K13">
        <v>-0.5</v>
      </c>
    </row>
    <row r="14" spans="1:11" x14ac:dyDescent="0.3">
      <c r="A14" s="1">
        <v>33239</v>
      </c>
      <c r="B14">
        <v>0.28999999999999998</v>
      </c>
      <c r="C14">
        <v>0.01</v>
      </c>
      <c r="D14">
        <v>-0.34</v>
      </c>
      <c r="E14">
        <v>-0.23</v>
      </c>
      <c r="F14">
        <v>0</v>
      </c>
      <c r="G14">
        <v>-0.01</v>
      </c>
      <c r="H14">
        <v>-0.21</v>
      </c>
      <c r="I14">
        <v>-0.14000000000000001</v>
      </c>
      <c r="J14">
        <v>-0.03</v>
      </c>
      <c r="K14">
        <v>-0.66</v>
      </c>
    </row>
    <row r="15" spans="1:11" x14ac:dyDescent="0.3">
      <c r="A15" s="1">
        <v>33604</v>
      </c>
      <c r="B15">
        <v>0.44</v>
      </c>
      <c r="C15">
        <v>-0.2</v>
      </c>
      <c r="D15">
        <v>-0.28000000000000003</v>
      </c>
      <c r="E15">
        <v>-0.23</v>
      </c>
      <c r="F15">
        <v>0</v>
      </c>
      <c r="G15">
        <v>0.02</v>
      </c>
      <c r="H15">
        <v>-0.23</v>
      </c>
      <c r="I15">
        <v>-0.02</v>
      </c>
      <c r="J15">
        <v>-0.04</v>
      </c>
      <c r="K15">
        <v>-0.54</v>
      </c>
    </row>
    <row r="16" spans="1:11" x14ac:dyDescent="0.3">
      <c r="A16" s="1">
        <v>33970</v>
      </c>
      <c r="B16">
        <v>0.51</v>
      </c>
      <c r="C16">
        <v>-0.33</v>
      </c>
      <c r="D16">
        <v>0.05</v>
      </c>
      <c r="E16">
        <v>-0.23</v>
      </c>
      <c r="F16">
        <v>0</v>
      </c>
      <c r="G16">
        <v>0.01</v>
      </c>
      <c r="H16">
        <v>-0.24</v>
      </c>
      <c r="I16">
        <v>-0.02</v>
      </c>
      <c r="J16">
        <v>-0.03</v>
      </c>
      <c r="K16">
        <v>-0.28000000000000003</v>
      </c>
    </row>
    <row r="17" spans="1:11" x14ac:dyDescent="0.3">
      <c r="A17" s="1">
        <v>34335</v>
      </c>
      <c r="B17">
        <v>0.47</v>
      </c>
      <c r="C17">
        <v>-0.44</v>
      </c>
      <c r="D17">
        <v>0.02</v>
      </c>
      <c r="E17">
        <v>-0.14000000000000001</v>
      </c>
      <c r="F17">
        <v>0</v>
      </c>
      <c r="G17">
        <v>-0.03</v>
      </c>
      <c r="H17">
        <v>-0.21</v>
      </c>
      <c r="I17">
        <v>0.02</v>
      </c>
      <c r="J17">
        <v>-0.02</v>
      </c>
      <c r="K17">
        <v>-0.33</v>
      </c>
    </row>
    <row r="18" spans="1:11" x14ac:dyDescent="0.3">
      <c r="A18" s="1">
        <v>34700</v>
      </c>
      <c r="B18">
        <v>0.35</v>
      </c>
      <c r="C18">
        <v>-0.36</v>
      </c>
      <c r="D18">
        <v>0.1</v>
      </c>
      <c r="E18">
        <v>-0.09</v>
      </c>
      <c r="F18">
        <v>0</v>
      </c>
      <c r="G18">
        <v>-0.1</v>
      </c>
      <c r="H18">
        <v>-0.11</v>
      </c>
      <c r="I18">
        <v>0.01</v>
      </c>
      <c r="J18">
        <v>-0.05</v>
      </c>
      <c r="K18">
        <v>-0.25</v>
      </c>
    </row>
    <row r="19" spans="1:11" x14ac:dyDescent="0.3">
      <c r="A19" s="1">
        <v>35065</v>
      </c>
      <c r="B19">
        <v>0.22</v>
      </c>
      <c r="C19">
        <v>-0.39</v>
      </c>
      <c r="D19">
        <v>0.19</v>
      </c>
      <c r="E19">
        <v>-0.06</v>
      </c>
      <c r="F19">
        <v>0</v>
      </c>
      <c r="G19">
        <v>-0.11</v>
      </c>
      <c r="H19">
        <v>-0.1</v>
      </c>
      <c r="I19">
        <v>0.1</v>
      </c>
      <c r="J19">
        <v>-0.05</v>
      </c>
      <c r="K19">
        <v>-0.2</v>
      </c>
    </row>
    <row r="20" spans="1:11" x14ac:dyDescent="0.3">
      <c r="A20" s="1">
        <v>35431</v>
      </c>
      <c r="B20">
        <v>0.3</v>
      </c>
      <c r="C20">
        <v>-0.44</v>
      </c>
      <c r="D20">
        <v>0.31</v>
      </c>
      <c r="E20">
        <v>-7.0000000000000007E-2</v>
      </c>
      <c r="F20">
        <v>0.12</v>
      </c>
      <c r="G20">
        <v>-0.04</v>
      </c>
      <c r="H20">
        <v>-0.19</v>
      </c>
      <c r="I20">
        <v>7.0000000000000007E-2</v>
      </c>
      <c r="J20">
        <v>-0.06</v>
      </c>
      <c r="K20">
        <v>-2.7755575615628901E-17</v>
      </c>
    </row>
    <row r="21" spans="1:11" x14ac:dyDescent="0.3">
      <c r="A21" s="1">
        <v>35796</v>
      </c>
      <c r="B21">
        <v>0.36</v>
      </c>
      <c r="C21">
        <v>-0.68</v>
      </c>
      <c r="D21">
        <v>0.2</v>
      </c>
      <c r="E21">
        <v>-0.15</v>
      </c>
      <c r="F21">
        <v>0.1</v>
      </c>
      <c r="G21">
        <v>0.28999999999999998</v>
      </c>
      <c r="H21">
        <v>-0.26</v>
      </c>
      <c r="I21">
        <v>-0.04</v>
      </c>
      <c r="J21">
        <v>-0.1</v>
      </c>
      <c r="K21">
        <v>-0.28000000000000003</v>
      </c>
    </row>
    <row r="22" spans="1:11" x14ac:dyDescent="0.3">
      <c r="A22" s="1">
        <v>36161</v>
      </c>
      <c r="B22">
        <v>0.35</v>
      </c>
      <c r="C22">
        <v>-0.87</v>
      </c>
      <c r="D22">
        <v>0.14000000000000001</v>
      </c>
      <c r="E22">
        <v>-0.19</v>
      </c>
      <c r="F22">
        <v>0.06</v>
      </c>
      <c r="G22">
        <v>0.26</v>
      </c>
      <c r="H22">
        <v>-0.11</v>
      </c>
      <c r="I22">
        <v>0.06</v>
      </c>
      <c r="J22">
        <v>-0.01</v>
      </c>
      <c r="K22">
        <v>-0.31</v>
      </c>
    </row>
    <row r="23" spans="1:11" x14ac:dyDescent="0.3">
      <c r="A23" s="1">
        <v>36526</v>
      </c>
      <c r="B23">
        <v>0.38</v>
      </c>
      <c r="C23">
        <v>-1.18</v>
      </c>
      <c r="D23">
        <v>-0.13</v>
      </c>
      <c r="E23">
        <v>-0.06</v>
      </c>
      <c r="F23">
        <v>0.06</v>
      </c>
      <c r="G23">
        <v>0.19</v>
      </c>
      <c r="H23">
        <v>-0.02</v>
      </c>
      <c r="I23">
        <v>0.24</v>
      </c>
      <c r="J23">
        <v>0.05</v>
      </c>
      <c r="K23">
        <v>-0.47</v>
      </c>
    </row>
    <row r="24" spans="1:11" x14ac:dyDescent="0.3">
      <c r="A24" s="1">
        <v>36892</v>
      </c>
      <c r="B24">
        <v>0.26</v>
      </c>
      <c r="C24">
        <v>-1.17</v>
      </c>
      <c r="D24">
        <v>-0.02</v>
      </c>
      <c r="E24">
        <v>0</v>
      </c>
      <c r="F24">
        <v>0.05</v>
      </c>
      <c r="G24">
        <v>0.19</v>
      </c>
      <c r="H24">
        <v>0.01</v>
      </c>
      <c r="I24">
        <v>0.12</v>
      </c>
      <c r="J24">
        <v>0</v>
      </c>
      <c r="K24">
        <v>-0.56000000000000005</v>
      </c>
    </row>
    <row r="25" spans="1:11" x14ac:dyDescent="0.3">
      <c r="A25" s="1">
        <v>37257</v>
      </c>
      <c r="B25">
        <v>0.31</v>
      </c>
      <c r="C25">
        <v>-1.31</v>
      </c>
      <c r="D25">
        <v>0.12</v>
      </c>
      <c r="E25">
        <v>-0.05</v>
      </c>
      <c r="F25">
        <v>0.1</v>
      </c>
      <c r="G25">
        <v>0.22</v>
      </c>
      <c r="H25">
        <v>0.1</v>
      </c>
      <c r="I25">
        <v>0.08</v>
      </c>
      <c r="J25">
        <v>0.03</v>
      </c>
      <c r="K25">
        <v>-0.4</v>
      </c>
    </row>
    <row r="26" spans="1:11" x14ac:dyDescent="0.3">
      <c r="A26" s="1">
        <v>37622</v>
      </c>
      <c r="B26">
        <v>0.36</v>
      </c>
      <c r="C26">
        <v>-1.34</v>
      </c>
      <c r="D26">
        <v>0.08</v>
      </c>
      <c r="E26">
        <v>-0.05</v>
      </c>
      <c r="F26">
        <v>0.11</v>
      </c>
      <c r="G26">
        <v>0.28000000000000003</v>
      </c>
      <c r="H26">
        <v>0.19</v>
      </c>
      <c r="I26">
        <v>0.11</v>
      </c>
      <c r="J26">
        <v>0.06</v>
      </c>
      <c r="K26">
        <v>-0.2</v>
      </c>
    </row>
    <row r="27" spans="1:11" x14ac:dyDescent="0.3">
      <c r="A27" s="1">
        <v>37987</v>
      </c>
      <c r="B27">
        <v>0.41</v>
      </c>
      <c r="C27">
        <v>-1.44</v>
      </c>
      <c r="D27">
        <v>0.27</v>
      </c>
      <c r="E27">
        <v>-0.09</v>
      </c>
      <c r="F27">
        <v>0.16</v>
      </c>
      <c r="G27">
        <v>0.25</v>
      </c>
      <c r="H27">
        <v>0.22</v>
      </c>
      <c r="I27">
        <v>0.18</v>
      </c>
      <c r="J27">
        <v>0.08</v>
      </c>
      <c r="K27">
        <v>0.04</v>
      </c>
    </row>
    <row r="28" spans="1:11" x14ac:dyDescent="0.3">
      <c r="A28" s="1">
        <v>38353</v>
      </c>
      <c r="B28">
        <v>0.36</v>
      </c>
      <c r="C28">
        <v>-1.57</v>
      </c>
      <c r="D28">
        <v>0.12</v>
      </c>
      <c r="E28">
        <v>-0.02</v>
      </c>
      <c r="F28">
        <v>0.28000000000000003</v>
      </c>
      <c r="G28">
        <v>0.21</v>
      </c>
      <c r="H28">
        <v>0.31</v>
      </c>
      <c r="I28">
        <v>0.38</v>
      </c>
      <c r="J28">
        <v>0.05</v>
      </c>
      <c r="K28">
        <v>0.12</v>
      </c>
    </row>
    <row r="29" spans="1:11" x14ac:dyDescent="0.3">
      <c r="A29" s="1">
        <v>38718</v>
      </c>
      <c r="B29">
        <v>0.34</v>
      </c>
      <c r="C29">
        <v>-1.58</v>
      </c>
      <c r="D29">
        <v>0.12</v>
      </c>
      <c r="E29">
        <v>-0.06</v>
      </c>
      <c r="F29">
        <v>0.45</v>
      </c>
      <c r="G29">
        <v>0.27</v>
      </c>
      <c r="H29">
        <v>0.3</v>
      </c>
      <c r="I29">
        <v>0.48</v>
      </c>
      <c r="J29">
        <v>0.04</v>
      </c>
      <c r="K29">
        <v>0.36</v>
      </c>
    </row>
    <row r="30" spans="1:11" x14ac:dyDescent="0.3">
      <c r="A30" s="1">
        <v>39083</v>
      </c>
      <c r="B30">
        <v>0.36</v>
      </c>
      <c r="C30">
        <v>-1.26</v>
      </c>
      <c r="D30">
        <v>0.1</v>
      </c>
      <c r="E30">
        <v>-0.19</v>
      </c>
      <c r="F30">
        <v>0.61</v>
      </c>
      <c r="G30">
        <v>0.31</v>
      </c>
      <c r="H30">
        <v>0.16</v>
      </c>
      <c r="I30">
        <v>0.37</v>
      </c>
      <c r="J30">
        <v>-0.08</v>
      </c>
      <c r="K30">
        <v>0.38</v>
      </c>
    </row>
    <row r="31" spans="1:11" x14ac:dyDescent="0.3">
      <c r="A31" s="1">
        <v>39448</v>
      </c>
      <c r="B31">
        <v>0.22</v>
      </c>
      <c r="C31">
        <v>-1.0900000000000001</v>
      </c>
      <c r="D31">
        <v>-0.1</v>
      </c>
      <c r="E31">
        <v>-0.18</v>
      </c>
      <c r="F31">
        <v>0.66</v>
      </c>
      <c r="G31">
        <v>0.19</v>
      </c>
      <c r="H31">
        <v>0.17</v>
      </c>
      <c r="I31">
        <v>0.45</v>
      </c>
      <c r="J31">
        <v>-0.19</v>
      </c>
      <c r="K31">
        <v>0.13</v>
      </c>
    </row>
    <row r="32" spans="1:11" x14ac:dyDescent="0.3">
      <c r="A32" s="1">
        <v>39814</v>
      </c>
      <c r="B32">
        <v>0.24</v>
      </c>
      <c r="C32">
        <v>-0.63</v>
      </c>
      <c r="D32">
        <v>0.13</v>
      </c>
      <c r="E32">
        <v>-0.18</v>
      </c>
      <c r="F32">
        <v>0.4</v>
      </c>
      <c r="G32">
        <v>0.32</v>
      </c>
      <c r="H32">
        <v>-0.02</v>
      </c>
      <c r="I32">
        <v>0.09</v>
      </c>
      <c r="J32">
        <v>-0.08</v>
      </c>
      <c r="K32">
        <v>0.27</v>
      </c>
    </row>
    <row r="33" spans="1:11" x14ac:dyDescent="0.3">
      <c r="A33" s="1">
        <v>40179</v>
      </c>
      <c r="B33">
        <v>0.33</v>
      </c>
      <c r="C33">
        <v>-0.65</v>
      </c>
      <c r="D33">
        <v>0.12</v>
      </c>
      <c r="E33">
        <v>-0.17</v>
      </c>
      <c r="F33">
        <v>0.36</v>
      </c>
      <c r="G33">
        <v>0.28000000000000003</v>
      </c>
      <c r="H33">
        <v>-7.0000000000000007E-2</v>
      </c>
      <c r="I33">
        <v>0.22</v>
      </c>
      <c r="J33">
        <v>0.02</v>
      </c>
      <c r="K33">
        <v>0.44</v>
      </c>
    </row>
    <row r="34" spans="1:11" x14ac:dyDescent="0.3">
      <c r="A34" s="1">
        <v>40544</v>
      </c>
      <c r="B34">
        <v>0.18</v>
      </c>
      <c r="C34">
        <v>-0.62</v>
      </c>
      <c r="D34">
        <v>0.17</v>
      </c>
      <c r="E34">
        <v>-0.09</v>
      </c>
      <c r="F34">
        <v>0.19</v>
      </c>
      <c r="G34">
        <v>0.25</v>
      </c>
      <c r="H34">
        <v>0</v>
      </c>
      <c r="I34">
        <v>0.41</v>
      </c>
      <c r="J34">
        <v>-0.03</v>
      </c>
      <c r="K34">
        <v>0.46</v>
      </c>
    </row>
    <row r="35" spans="1:11" x14ac:dyDescent="0.3">
      <c r="A35" s="1">
        <v>40909</v>
      </c>
      <c r="B35">
        <v>0.08</v>
      </c>
      <c r="C35">
        <v>-0.56000000000000005</v>
      </c>
      <c r="D35">
        <v>0.39</v>
      </c>
      <c r="E35">
        <v>-0.2</v>
      </c>
      <c r="F35">
        <v>0.28999999999999998</v>
      </c>
      <c r="G35">
        <v>0.2</v>
      </c>
      <c r="H35">
        <v>-0.03</v>
      </c>
      <c r="I35">
        <v>0.42</v>
      </c>
      <c r="J35">
        <v>-0.08</v>
      </c>
      <c r="K35">
        <v>0.51</v>
      </c>
    </row>
    <row r="36" spans="1:11" x14ac:dyDescent="0.3">
      <c r="A36" s="1">
        <v>41275</v>
      </c>
      <c r="B36">
        <v>0.06</v>
      </c>
      <c r="C36">
        <v>-0.44</v>
      </c>
      <c r="D36">
        <v>0.5</v>
      </c>
      <c r="E36">
        <v>-0.19</v>
      </c>
      <c r="F36">
        <v>0.19</v>
      </c>
      <c r="G36">
        <v>0.22</v>
      </c>
      <c r="H36">
        <v>-0.08</v>
      </c>
      <c r="I36">
        <v>0.34</v>
      </c>
      <c r="J36">
        <v>-7.0000000000000007E-2</v>
      </c>
      <c r="K36">
        <v>0.53</v>
      </c>
    </row>
    <row r="37" spans="1:11" x14ac:dyDescent="0.3">
      <c r="A37" s="1">
        <v>41640</v>
      </c>
      <c r="B37">
        <v>0.05</v>
      </c>
      <c r="C37">
        <v>-0.46</v>
      </c>
      <c r="D37">
        <v>0.51</v>
      </c>
      <c r="E37">
        <v>-0.17</v>
      </c>
      <c r="F37">
        <v>0.3</v>
      </c>
      <c r="G37">
        <v>0.28000000000000003</v>
      </c>
      <c r="H37">
        <v>-0.11</v>
      </c>
      <c r="I37">
        <v>0.19</v>
      </c>
      <c r="J37">
        <v>-0.06</v>
      </c>
      <c r="K37">
        <v>0.53</v>
      </c>
    </row>
    <row r="38" spans="1:11" x14ac:dyDescent="0.3">
      <c r="A38" s="1">
        <v>42005</v>
      </c>
      <c r="B38">
        <v>0.18</v>
      </c>
      <c r="C38">
        <v>-0.54</v>
      </c>
      <c r="D38">
        <v>0.54</v>
      </c>
      <c r="E38">
        <v>-0.24</v>
      </c>
      <c r="F38">
        <v>0.41</v>
      </c>
      <c r="G38">
        <v>0.35</v>
      </c>
      <c r="H38">
        <v>-0.21</v>
      </c>
      <c r="I38">
        <v>-7.0000000000000007E-2</v>
      </c>
      <c r="J38">
        <v>-0.11</v>
      </c>
      <c r="K38">
        <v>0.31</v>
      </c>
    </row>
    <row r="39" spans="1:11" x14ac:dyDescent="0.3">
      <c r="A39" s="1">
        <v>42370</v>
      </c>
      <c r="B39">
        <v>0.26</v>
      </c>
      <c r="C39">
        <v>-0.52</v>
      </c>
      <c r="D39">
        <v>0.56000000000000005</v>
      </c>
      <c r="E39">
        <v>-0.23</v>
      </c>
      <c r="F39">
        <v>0.27</v>
      </c>
      <c r="G39">
        <v>0.35</v>
      </c>
      <c r="H39">
        <v>-0.15</v>
      </c>
      <c r="I39">
        <v>-0.05</v>
      </c>
      <c r="J39">
        <v>-0.12</v>
      </c>
      <c r="K39">
        <v>0.37</v>
      </c>
    </row>
    <row r="40" spans="1:11" x14ac:dyDescent="0.3">
      <c r="A40" s="1">
        <v>42736</v>
      </c>
      <c r="B40">
        <v>0.25</v>
      </c>
      <c r="C40">
        <v>-0.45</v>
      </c>
      <c r="D40">
        <v>0.56000000000000005</v>
      </c>
      <c r="E40">
        <v>-0.15</v>
      </c>
      <c r="F40">
        <v>0.24</v>
      </c>
      <c r="G40">
        <v>0.32</v>
      </c>
      <c r="H40">
        <v>-0.15</v>
      </c>
      <c r="I40">
        <v>0.06</v>
      </c>
      <c r="J40">
        <v>-0.11</v>
      </c>
      <c r="K40">
        <v>0.56999999999999995</v>
      </c>
    </row>
    <row r="41" spans="1:11" x14ac:dyDescent="0.3">
      <c r="A41" s="1">
        <v>43101</v>
      </c>
      <c r="B41">
        <v>0.21</v>
      </c>
      <c r="C41">
        <v>-0.52</v>
      </c>
      <c r="D41">
        <v>0.55000000000000004</v>
      </c>
      <c r="E41">
        <v>-0.14000000000000001</v>
      </c>
      <c r="F41">
        <v>0.03</v>
      </c>
      <c r="G41">
        <v>0.25</v>
      </c>
      <c r="H41">
        <v>0</v>
      </c>
      <c r="I41">
        <v>0.14000000000000001</v>
      </c>
      <c r="J41">
        <v>-0.13</v>
      </c>
      <c r="K41">
        <v>0.39</v>
      </c>
    </row>
    <row r="42" spans="1:11" x14ac:dyDescent="0.3">
      <c r="A42" s="1">
        <v>43466</v>
      </c>
      <c r="B42">
        <v>0.22</v>
      </c>
      <c r="C42">
        <v>-0.55000000000000004</v>
      </c>
      <c r="D42">
        <v>0.46</v>
      </c>
      <c r="E42">
        <v>-0.05</v>
      </c>
      <c r="F42">
        <v>0.16</v>
      </c>
      <c r="G42">
        <v>0.26</v>
      </c>
      <c r="H42">
        <v>0.02</v>
      </c>
      <c r="I42">
        <v>0.05</v>
      </c>
      <c r="J42">
        <v>-0.11</v>
      </c>
      <c r="K42">
        <v>0.46</v>
      </c>
    </row>
    <row r="43" spans="1:11" x14ac:dyDescent="0.3">
      <c r="A43" s="1">
        <v>43831</v>
      </c>
      <c r="B43">
        <v>0.2</v>
      </c>
      <c r="C43">
        <v>-0.76</v>
      </c>
      <c r="D43">
        <v>0.46</v>
      </c>
      <c r="E43">
        <v>0.01</v>
      </c>
      <c r="F43">
        <v>0.35</v>
      </c>
      <c r="G43">
        <v>0.34</v>
      </c>
      <c r="H43">
        <v>0.04</v>
      </c>
      <c r="I43">
        <v>-7.0000000000000007E-2</v>
      </c>
      <c r="J43">
        <v>-0.13</v>
      </c>
      <c r="K43">
        <v>0.44</v>
      </c>
    </row>
    <row r="44" spans="1:11" x14ac:dyDescent="0.3">
      <c r="A44" s="1">
        <v>44197</v>
      </c>
      <c r="B44">
        <v>0.21</v>
      </c>
      <c r="C44">
        <v>-0.94</v>
      </c>
      <c r="D44">
        <v>0.51</v>
      </c>
      <c r="E44">
        <v>0.02</v>
      </c>
      <c r="F44">
        <v>0.28999999999999998</v>
      </c>
      <c r="G44">
        <v>0.28000000000000003</v>
      </c>
      <c r="H44">
        <v>0.05</v>
      </c>
      <c r="I44">
        <v>0.04</v>
      </c>
      <c r="J44">
        <v>-0.1</v>
      </c>
      <c r="K44">
        <v>0.36</v>
      </c>
    </row>
    <row r="45" spans="1:11" x14ac:dyDescent="0.3">
      <c r="A45" s="1">
        <v>44562</v>
      </c>
      <c r="B45">
        <v>0.18</v>
      </c>
      <c r="C45">
        <v>-0.74</v>
      </c>
      <c r="D45">
        <v>0.51</v>
      </c>
      <c r="E45">
        <v>-0.04</v>
      </c>
      <c r="F45">
        <v>0.24</v>
      </c>
      <c r="G45">
        <v>0.27</v>
      </c>
      <c r="H45">
        <v>0</v>
      </c>
      <c r="I45">
        <v>0.04</v>
      </c>
      <c r="J45">
        <v>-0.09</v>
      </c>
      <c r="K45">
        <v>0.37</v>
      </c>
    </row>
    <row r="46" spans="1:11" x14ac:dyDescent="0.3">
      <c r="A46" s="1">
        <v>44927</v>
      </c>
      <c r="B46">
        <v>0.19</v>
      </c>
      <c r="C46">
        <v>-0.59</v>
      </c>
      <c r="D46">
        <v>0.51</v>
      </c>
      <c r="E46">
        <v>-7.0000000000000007E-2</v>
      </c>
      <c r="F46">
        <v>0.21</v>
      </c>
      <c r="G46">
        <v>0.26</v>
      </c>
      <c r="H46">
        <v>-0.03</v>
      </c>
      <c r="I46">
        <v>0.03</v>
      </c>
      <c r="J46">
        <v>-0.09</v>
      </c>
      <c r="K46">
        <v>0.42</v>
      </c>
    </row>
    <row r="47" spans="1:11" x14ac:dyDescent="0.3">
      <c r="A47" s="1">
        <v>45292</v>
      </c>
      <c r="B47">
        <v>0.19</v>
      </c>
      <c r="C47">
        <v>-0.52</v>
      </c>
      <c r="D47">
        <v>0.5</v>
      </c>
      <c r="E47">
        <v>-0.08</v>
      </c>
      <c r="F47">
        <v>0.17</v>
      </c>
      <c r="G47">
        <v>0.26</v>
      </c>
      <c r="H47">
        <v>-7.0000000000000007E-2</v>
      </c>
      <c r="I47">
        <v>0.03</v>
      </c>
      <c r="J47">
        <v>-0.08</v>
      </c>
      <c r="K47">
        <v>0.4</v>
      </c>
    </row>
    <row r="48" spans="1:11" x14ac:dyDescent="0.3">
      <c r="A48" s="1">
        <v>45658</v>
      </c>
      <c r="B48">
        <v>0.18</v>
      </c>
      <c r="C48">
        <v>-0.48</v>
      </c>
      <c r="D48">
        <v>0.49</v>
      </c>
      <c r="E48">
        <v>-0.09</v>
      </c>
      <c r="F48">
        <v>0.14000000000000001</v>
      </c>
      <c r="G48">
        <v>0.25</v>
      </c>
      <c r="H48">
        <v>-0.11</v>
      </c>
      <c r="I48">
        <v>0.03</v>
      </c>
      <c r="J48">
        <v>-0.09</v>
      </c>
      <c r="K48">
        <v>0.32</v>
      </c>
    </row>
    <row r="49" spans="1:11" x14ac:dyDescent="0.3">
      <c r="A49" s="1">
        <v>46023</v>
      </c>
      <c r="B49">
        <v>0.17</v>
      </c>
      <c r="C49">
        <v>-0.45</v>
      </c>
      <c r="D49">
        <v>0.48</v>
      </c>
      <c r="E49">
        <v>-0.1</v>
      </c>
      <c r="F49">
        <v>0.11</v>
      </c>
      <c r="G49">
        <v>0.24</v>
      </c>
      <c r="H49">
        <v>-0.14000000000000001</v>
      </c>
      <c r="I49">
        <v>0.03</v>
      </c>
      <c r="J49">
        <v>-0.08</v>
      </c>
      <c r="K49">
        <v>0.26</v>
      </c>
    </row>
  </sheetData>
  <phoneticPr fontId="7"/>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C7D9A-0519-45A6-86AC-4CD4AAE048E4}">
  <dimension ref="A1:K49"/>
  <sheetViews>
    <sheetView zoomScale="150" zoomScaleNormal="150" workbookViewId="0">
      <pane xSplit="1" ySplit="2" topLeftCell="C45" activePane="bottomRight" state="frozen"/>
      <selection pane="topRight" activeCell="B1" sqref="B1"/>
      <selection pane="bottomLeft" activeCell="A3" sqref="A3"/>
      <selection pane="bottomRight" activeCell="L52" sqref="L52"/>
    </sheetView>
  </sheetViews>
  <sheetFormatPr defaultColWidth="11.5546875" defaultRowHeight="14.4" x14ac:dyDescent="0.3"/>
  <sheetData>
    <row r="1" spans="1:11" x14ac:dyDescent="0.3">
      <c r="B1" t="s">
        <v>0</v>
      </c>
      <c r="C1" t="s">
        <v>1</v>
      </c>
      <c r="D1" t="s">
        <v>2</v>
      </c>
      <c r="E1" t="s">
        <v>3</v>
      </c>
      <c r="F1" t="s">
        <v>4</v>
      </c>
      <c r="G1" t="s">
        <v>5</v>
      </c>
      <c r="H1" t="s">
        <v>6</v>
      </c>
      <c r="I1" t="s">
        <v>7</v>
      </c>
      <c r="J1" t="s">
        <v>8</v>
      </c>
      <c r="K1" t="s">
        <v>9</v>
      </c>
    </row>
    <row r="2" spans="1:11" x14ac:dyDescent="0.3">
      <c r="B2" t="str">
        <f>MID(B1,4,10)</f>
        <v>日本</v>
      </c>
      <c r="C2" t="str">
        <f t="shared" ref="C2:I2" si="0">MID(C1,4,10)</f>
        <v>アメリカ</v>
      </c>
      <c r="D2" t="str">
        <f t="shared" si="0"/>
        <v>ユーロ圏</v>
      </c>
      <c r="E2" s="2" t="s">
        <v>10</v>
      </c>
      <c r="F2" t="str">
        <f t="shared" si="0"/>
        <v>中国</v>
      </c>
      <c r="G2" t="str">
        <f t="shared" si="0"/>
        <v>NIEｓ&amp;ASEAN</v>
      </c>
      <c r="H2" t="str">
        <f t="shared" si="0"/>
        <v>BRICs＆G20</v>
      </c>
      <c r="I2" t="str">
        <f t="shared" si="0"/>
        <v>OPEC</v>
      </c>
      <c r="J2" t="s">
        <v>8</v>
      </c>
      <c r="K2" t="s">
        <v>9</v>
      </c>
    </row>
    <row r="3" spans="1:11" x14ac:dyDescent="0.3">
      <c r="A3" s="1">
        <v>29221</v>
      </c>
      <c r="B3" s="3">
        <f>BOPbyWorldGDP_original!B3/100</f>
        <v>-1E-3</v>
      </c>
      <c r="C3" s="3">
        <f>BOPbyWorldGDP_original!C3/100</f>
        <v>2.0000000000000001E-4</v>
      </c>
      <c r="D3" s="3">
        <f>BOPbyWorldGDP_original!D3/100</f>
        <v>-5.1999999999999998E-3</v>
      </c>
      <c r="E3" s="3">
        <f>BOPbyWorldGDP_original!E3/100</f>
        <v>-1.8E-3</v>
      </c>
      <c r="F3" s="3">
        <f>BOPbyWorldGDP_original!F3/100</f>
        <v>0</v>
      </c>
      <c r="G3" s="3">
        <f>BOPbyWorldGDP_original!G3/100</f>
        <v>-1.1000000000000001E-3</v>
      </c>
      <c r="H3" s="3">
        <f>BOPbyWorldGDP_original!H3/100</f>
        <v>1E-3</v>
      </c>
      <c r="I3" s="3">
        <f>BOPbyWorldGDP_original!I3/100</f>
        <v>4.3E-3</v>
      </c>
      <c r="J3" s="3">
        <f>BOPbyWorldGDP_original!J3/100</f>
        <v>-1.5E-3</v>
      </c>
      <c r="K3" s="3">
        <f>BOPbyWorldGDP_original!K3/100</f>
        <v>-5.1000000000000004E-3</v>
      </c>
    </row>
    <row r="4" spans="1:11" x14ac:dyDescent="0.3">
      <c r="A4" s="1">
        <v>29587</v>
      </c>
      <c r="B4" s="3">
        <f>BOPbyWorldGDP_original!B4/100</f>
        <v>4.0000000000000002E-4</v>
      </c>
      <c r="C4" s="3">
        <f>BOPbyWorldGDP_original!C4/100</f>
        <v>4.0000000000000002E-4</v>
      </c>
      <c r="D4" s="3">
        <f>BOPbyWorldGDP_original!D4/100</f>
        <v>-3.8E-3</v>
      </c>
      <c r="E4" s="3">
        <f>BOPbyWorldGDP_original!E4/100</f>
        <v>-2.3E-3</v>
      </c>
      <c r="F4" s="3">
        <f>BOPbyWorldGDP_original!F4/100</f>
        <v>0</v>
      </c>
      <c r="G4" s="3">
        <f>BOPbyWorldGDP_original!G4/100</f>
        <v>-1.2999999999999999E-3</v>
      </c>
      <c r="H4" s="3">
        <f>BOPbyWorldGDP_original!H4/100</f>
        <v>-5.9999999999999995E-4</v>
      </c>
      <c r="I4" s="3">
        <f>BOPbyWorldGDP_original!I4/100</f>
        <v>1.8E-3</v>
      </c>
      <c r="J4" s="3">
        <f>BOPbyWorldGDP_original!J4/100</f>
        <v>-1.9E-3</v>
      </c>
      <c r="K4" s="3">
        <f>BOPbyWorldGDP_original!K4/100</f>
        <v>-7.3000000000000001E-3</v>
      </c>
    </row>
    <row r="5" spans="1:11" x14ac:dyDescent="0.3">
      <c r="A5" s="1">
        <v>29952</v>
      </c>
      <c r="B5" s="3">
        <f>BOPbyWorldGDP_original!B5/100</f>
        <v>5.9999999999999995E-4</v>
      </c>
      <c r="C5" s="3">
        <f>BOPbyWorldGDP_original!C5/100</f>
        <v>-5.0000000000000001E-4</v>
      </c>
      <c r="D5" s="3">
        <f>BOPbyWorldGDP_original!D5/100</f>
        <v>-2.3E-3</v>
      </c>
      <c r="E5" s="3">
        <f>BOPbyWorldGDP_original!E5/100</f>
        <v>-1.5E-3</v>
      </c>
      <c r="F5" s="3">
        <f>BOPbyWorldGDP_original!F5/100</f>
        <v>0</v>
      </c>
      <c r="G5" s="3">
        <f>BOPbyWorldGDP_original!G5/100</f>
        <v>-1.6000000000000001E-3</v>
      </c>
      <c r="H5" s="3">
        <f>BOPbyWorldGDP_original!H5/100</f>
        <v>-1.9E-3</v>
      </c>
      <c r="I5" s="3">
        <f>BOPbyWorldGDP_original!I5/100</f>
        <v>7.000000000000001E-4</v>
      </c>
      <c r="J5" s="3">
        <f>BOPbyWorldGDP_original!J5/100</f>
        <v>-1.6000000000000001E-3</v>
      </c>
      <c r="K5" s="3">
        <f>BOPbyWorldGDP_original!K5/100</f>
        <v>-8.1000000000000013E-3</v>
      </c>
    </row>
    <row r="6" spans="1:11" x14ac:dyDescent="0.3">
      <c r="A6" s="1">
        <v>30317</v>
      </c>
      <c r="B6" s="3">
        <f>BOPbyWorldGDP_original!B6/100</f>
        <v>1.8E-3</v>
      </c>
      <c r="C6" s="3">
        <f>BOPbyWorldGDP_original!C6/100</f>
        <v>-3.3E-3</v>
      </c>
      <c r="D6" s="3">
        <f>BOPbyWorldGDP_original!D6/100</f>
        <v>-2.0000000000000001E-4</v>
      </c>
      <c r="E6" s="3">
        <f>BOPbyWorldGDP_original!E6/100</f>
        <v>-1.1999999999999999E-3</v>
      </c>
      <c r="F6" s="3">
        <f>BOPbyWorldGDP_original!F6/100</f>
        <v>0</v>
      </c>
      <c r="G6" s="3">
        <f>BOPbyWorldGDP_original!G6/100</f>
        <v>-1.6000000000000001E-3</v>
      </c>
      <c r="H6" s="3">
        <f>BOPbyWorldGDP_original!H6/100</f>
        <v>-1.6000000000000001E-3</v>
      </c>
      <c r="I6" s="3">
        <f>BOPbyWorldGDP_original!I6/100</f>
        <v>1.1000000000000001E-3</v>
      </c>
      <c r="J6" s="3">
        <f>BOPbyWorldGDP_original!J6/100</f>
        <v>-1.6000000000000001E-3</v>
      </c>
      <c r="K6" s="3">
        <f>BOPbyWorldGDP_original!K6/100</f>
        <v>-6.6E-3</v>
      </c>
    </row>
    <row r="7" spans="1:11" x14ac:dyDescent="0.3">
      <c r="A7" s="1">
        <v>30682</v>
      </c>
      <c r="B7" s="3">
        <f>BOPbyWorldGDP_original!B7/100</f>
        <v>2.8999999999999998E-3</v>
      </c>
      <c r="C7" s="3">
        <f>BOPbyWorldGDP_original!C7/100</f>
        <v>-7.9000000000000008E-3</v>
      </c>
      <c r="D7" s="3">
        <f>BOPbyWorldGDP_original!D7/100</f>
        <v>7.000000000000001E-4</v>
      </c>
      <c r="E7" s="3">
        <f>BOPbyWorldGDP_original!E7/100</f>
        <v>-1.4000000000000002E-3</v>
      </c>
      <c r="F7" s="3">
        <f>BOPbyWorldGDP_original!F7/100</f>
        <v>0</v>
      </c>
      <c r="G7" s="3">
        <f>BOPbyWorldGDP_original!G7/100</f>
        <v>1E-4</v>
      </c>
      <c r="H7" s="3">
        <f>BOPbyWorldGDP_original!H7/100</f>
        <v>-1.2999999999999999E-3</v>
      </c>
      <c r="I7" s="3">
        <f>BOPbyWorldGDP_original!I7/100</f>
        <v>1.9E-3</v>
      </c>
      <c r="J7" s="3">
        <f>BOPbyWorldGDP_original!J7/100</f>
        <v>-8.0000000000000004E-4</v>
      </c>
      <c r="K7" s="3">
        <f>BOPbyWorldGDP_original!K7/100</f>
        <v>-5.7999999999999996E-3</v>
      </c>
    </row>
    <row r="8" spans="1:11" x14ac:dyDescent="0.3">
      <c r="A8" s="1">
        <v>31048</v>
      </c>
      <c r="B8" s="3">
        <f>BOPbyWorldGDP_original!B8/100</f>
        <v>4.0000000000000001E-3</v>
      </c>
      <c r="C8" s="3">
        <f>BOPbyWorldGDP_original!C8/100</f>
        <v>-9.3999999999999986E-3</v>
      </c>
      <c r="D8" s="3">
        <f>BOPbyWorldGDP_original!D8/100</f>
        <v>1.1000000000000001E-3</v>
      </c>
      <c r="E8" s="3">
        <f>BOPbyWorldGDP_original!E8/100</f>
        <v>-1.6000000000000001E-3</v>
      </c>
      <c r="F8" s="3">
        <f>BOPbyWorldGDP_original!F8/100</f>
        <v>0</v>
      </c>
      <c r="G8" s="3">
        <f>BOPbyWorldGDP_original!G8/100</f>
        <v>5.9999999999999995E-4</v>
      </c>
      <c r="H8" s="3">
        <f>BOPbyWorldGDP_original!H8/100</f>
        <v>-1E-3</v>
      </c>
      <c r="I8" s="3">
        <f>BOPbyWorldGDP_original!I8/100</f>
        <v>1.9E-3</v>
      </c>
      <c r="J8" s="3">
        <f>BOPbyWorldGDP_original!J8/100</f>
        <v>-7.000000000000001E-4</v>
      </c>
      <c r="K8" s="3">
        <f>BOPbyWorldGDP_original!K8/100</f>
        <v>-5.1000000000000004E-3</v>
      </c>
    </row>
    <row r="9" spans="1:11" x14ac:dyDescent="0.3">
      <c r="A9" s="1">
        <v>31413</v>
      </c>
      <c r="B9" s="3">
        <f>BOPbyWorldGDP_original!B9/100</f>
        <v>5.6999999999999993E-3</v>
      </c>
      <c r="C9" s="3">
        <f>BOPbyWorldGDP_original!C9/100</f>
        <v>-0.01</v>
      </c>
      <c r="D9" s="3">
        <f>BOPbyWorldGDP_original!D9/100</f>
        <v>3.4999999999999996E-3</v>
      </c>
      <c r="E9" s="3">
        <f>BOPbyWorldGDP_original!E9/100</f>
        <v>-2.7000000000000001E-3</v>
      </c>
      <c r="F9" s="3">
        <f>BOPbyWorldGDP_original!F9/100</f>
        <v>0</v>
      </c>
      <c r="G9" s="3">
        <f>BOPbyWorldGDP_original!G9/100</f>
        <v>1.2999999999999999E-3</v>
      </c>
      <c r="H9" s="3">
        <f>BOPbyWorldGDP_original!H9/100</f>
        <v>-1.6000000000000001E-3</v>
      </c>
      <c r="I9" s="3">
        <f>BOPbyWorldGDP_original!I9/100</f>
        <v>-1E-4</v>
      </c>
      <c r="J9" s="3">
        <f>BOPbyWorldGDP_original!J9/100</f>
        <v>-8.0000000000000004E-4</v>
      </c>
      <c r="K9" s="3">
        <f>BOPbyWorldGDP_original!K9/100</f>
        <v>-4.6999999999999993E-3</v>
      </c>
    </row>
    <row r="10" spans="1:11" x14ac:dyDescent="0.3">
      <c r="A10" s="1">
        <v>31778</v>
      </c>
      <c r="B10" s="3">
        <f>BOPbyWorldGDP_original!B10/100</f>
        <v>5.0000000000000001E-3</v>
      </c>
      <c r="C10" s="3">
        <f>BOPbyWorldGDP_original!C10/100</f>
        <v>-9.4999999999999998E-3</v>
      </c>
      <c r="D10" s="3">
        <f>BOPbyWorldGDP_original!D10/100</f>
        <v>2.3999999999999998E-3</v>
      </c>
      <c r="E10" s="3">
        <f>BOPbyWorldGDP_original!E10/100</f>
        <v>-2.7000000000000001E-3</v>
      </c>
      <c r="F10" s="3">
        <f>BOPbyWorldGDP_original!F10/100</f>
        <v>0</v>
      </c>
      <c r="G10" s="3">
        <f>BOPbyWorldGDP_original!G10/100</f>
        <v>1.8E-3</v>
      </c>
      <c r="H10" s="3">
        <f>BOPbyWorldGDP_original!H10/100</f>
        <v>-5.0000000000000001E-4</v>
      </c>
      <c r="I10" s="3">
        <f>BOPbyWorldGDP_original!I10/100</f>
        <v>2.9999999999999997E-4</v>
      </c>
      <c r="J10" s="3">
        <f>BOPbyWorldGDP_original!J10/100</f>
        <v>-5.0000000000000001E-4</v>
      </c>
      <c r="K10" s="3">
        <f>BOPbyWorldGDP_original!K10/100</f>
        <v>-3.7000000000000002E-3</v>
      </c>
    </row>
    <row r="11" spans="1:11" x14ac:dyDescent="0.3">
      <c r="A11" s="1">
        <v>32143</v>
      </c>
      <c r="B11" s="3">
        <f>BOPbyWorldGDP_original!B11/100</f>
        <v>4.0999999999999995E-3</v>
      </c>
      <c r="C11" s="3">
        <f>BOPbyWorldGDP_original!C11/100</f>
        <v>-6.3E-3</v>
      </c>
      <c r="D11" s="3">
        <f>BOPbyWorldGDP_original!D11/100</f>
        <v>2.3E-3</v>
      </c>
      <c r="E11" s="3">
        <f>BOPbyWorldGDP_original!E11/100</f>
        <v>-3.5999999999999999E-3</v>
      </c>
      <c r="F11" s="3">
        <f>BOPbyWorldGDP_original!F11/100</f>
        <v>0</v>
      </c>
      <c r="G11" s="3">
        <f>BOPbyWorldGDP_original!G11/100</f>
        <v>1.5E-3</v>
      </c>
      <c r="H11" s="3">
        <f>BOPbyWorldGDP_original!H11/100</f>
        <v>-5.0000000000000001E-4</v>
      </c>
      <c r="I11" s="3">
        <f>BOPbyWorldGDP_original!I11/100</f>
        <v>-2.0000000000000001E-4</v>
      </c>
      <c r="J11" s="3">
        <f>BOPbyWorldGDP_original!J11/100</f>
        <v>-2.9999999999999997E-4</v>
      </c>
      <c r="K11" s="3">
        <f>BOPbyWorldGDP_original!K11/100</f>
        <v>-3.0000000000000001E-3</v>
      </c>
    </row>
    <row r="12" spans="1:11" x14ac:dyDescent="0.3">
      <c r="A12" s="1">
        <v>32509</v>
      </c>
      <c r="B12" s="3">
        <f>BOPbyWorldGDP_original!B12/100</f>
        <v>3.0999999999999999E-3</v>
      </c>
      <c r="C12" s="3">
        <f>BOPbyWorldGDP_original!C12/100</f>
        <v>-5.0000000000000001E-3</v>
      </c>
      <c r="D12" s="3">
        <f>BOPbyWorldGDP_original!D12/100</f>
        <v>1.6000000000000001E-3</v>
      </c>
      <c r="E12" s="3">
        <f>BOPbyWorldGDP_original!E12/100</f>
        <v>-4.5000000000000005E-3</v>
      </c>
      <c r="F12" s="3">
        <f>BOPbyWorldGDP_original!F12/100</f>
        <v>0</v>
      </c>
      <c r="G12" s="3">
        <f>BOPbyWorldGDP_original!G12/100</f>
        <v>1E-3</v>
      </c>
      <c r="H12" s="3">
        <f>BOPbyWorldGDP_original!H12/100</f>
        <v>-8.9999999999999998E-4</v>
      </c>
      <c r="I12" s="3">
        <f>BOPbyWorldGDP_original!I12/100</f>
        <v>7.000000000000001E-4</v>
      </c>
      <c r="J12" s="3">
        <f>BOPbyWorldGDP_original!J12/100</f>
        <v>-2.9999999999999997E-4</v>
      </c>
      <c r="K12" s="3">
        <f>BOPbyWorldGDP_original!K12/100</f>
        <v>-4.3E-3</v>
      </c>
    </row>
    <row r="13" spans="1:11" x14ac:dyDescent="0.3">
      <c r="A13" s="1">
        <v>32874</v>
      </c>
      <c r="B13" s="3">
        <f>BOPbyWorldGDP_original!B13/100</f>
        <v>2E-3</v>
      </c>
      <c r="C13" s="3">
        <f>BOPbyWorldGDP_original!C13/100</f>
        <v>-3.4999999999999996E-3</v>
      </c>
      <c r="D13" s="3">
        <f>BOPbyWorldGDP_original!D13/100</f>
        <v>1E-4</v>
      </c>
      <c r="E13" s="3">
        <f>BOPbyWorldGDP_original!E13/100</f>
        <v>-3.3E-3</v>
      </c>
      <c r="F13" s="3">
        <f>BOPbyWorldGDP_original!F13/100</f>
        <v>0</v>
      </c>
      <c r="G13" s="3">
        <f>BOPbyWorldGDP_original!G13/100</f>
        <v>2.0000000000000001E-4</v>
      </c>
      <c r="H13" s="3">
        <f>BOPbyWorldGDP_original!H13/100</f>
        <v>-1.1000000000000001E-3</v>
      </c>
      <c r="I13" s="3">
        <f>BOPbyWorldGDP_original!I13/100</f>
        <v>1.1000000000000001E-3</v>
      </c>
      <c r="J13" s="3">
        <f>BOPbyWorldGDP_original!J13/100</f>
        <v>-5.0000000000000001E-4</v>
      </c>
      <c r="K13" s="3">
        <f>BOPbyWorldGDP_original!K13/100</f>
        <v>-5.0000000000000001E-3</v>
      </c>
    </row>
    <row r="14" spans="1:11" x14ac:dyDescent="0.3">
      <c r="A14" s="1">
        <v>33239</v>
      </c>
      <c r="B14" s="3">
        <f>BOPbyWorldGDP_original!B14/100</f>
        <v>2.8999999999999998E-3</v>
      </c>
      <c r="C14" s="3">
        <f>BOPbyWorldGDP_original!C14/100</f>
        <v>1E-4</v>
      </c>
      <c r="D14" s="3">
        <f>BOPbyWorldGDP_original!D14/100</f>
        <v>-3.4000000000000002E-3</v>
      </c>
      <c r="E14" s="3">
        <f>BOPbyWorldGDP_original!E14/100</f>
        <v>-2.3E-3</v>
      </c>
      <c r="F14" s="3">
        <f>BOPbyWorldGDP_original!F14/100</f>
        <v>0</v>
      </c>
      <c r="G14" s="3">
        <f>BOPbyWorldGDP_original!G14/100</f>
        <v>-1E-4</v>
      </c>
      <c r="H14" s="3">
        <f>BOPbyWorldGDP_original!H14/100</f>
        <v>-2.0999999999999999E-3</v>
      </c>
      <c r="I14" s="3">
        <f>BOPbyWorldGDP_original!I14/100</f>
        <v>-1.4000000000000002E-3</v>
      </c>
      <c r="J14" s="3">
        <f>BOPbyWorldGDP_original!J14/100</f>
        <v>-2.9999999999999997E-4</v>
      </c>
      <c r="K14" s="3">
        <f>BOPbyWorldGDP_original!K14/100</f>
        <v>-6.6E-3</v>
      </c>
    </row>
    <row r="15" spans="1:11" x14ac:dyDescent="0.3">
      <c r="A15" s="1">
        <v>33604</v>
      </c>
      <c r="B15" s="3">
        <f>BOPbyWorldGDP_original!B15/100</f>
        <v>4.4000000000000003E-3</v>
      </c>
      <c r="C15" s="3">
        <f>BOPbyWorldGDP_original!C15/100</f>
        <v>-2E-3</v>
      </c>
      <c r="D15" s="3">
        <f>BOPbyWorldGDP_original!D15/100</f>
        <v>-2.8000000000000004E-3</v>
      </c>
      <c r="E15" s="3">
        <f>BOPbyWorldGDP_original!E15/100</f>
        <v>-2.3E-3</v>
      </c>
      <c r="F15" s="3">
        <f>BOPbyWorldGDP_original!F15/100</f>
        <v>0</v>
      </c>
      <c r="G15" s="3">
        <f>BOPbyWorldGDP_original!G15/100</f>
        <v>2.0000000000000001E-4</v>
      </c>
      <c r="H15" s="3">
        <f>BOPbyWorldGDP_original!H15/100</f>
        <v>-2.3E-3</v>
      </c>
      <c r="I15" s="3">
        <f>BOPbyWorldGDP_original!I15/100</f>
        <v>-2.0000000000000001E-4</v>
      </c>
      <c r="J15" s="3">
        <f>BOPbyWorldGDP_original!J15/100</f>
        <v>-4.0000000000000002E-4</v>
      </c>
      <c r="K15" s="3">
        <f>BOPbyWorldGDP_original!K15/100</f>
        <v>-5.4000000000000003E-3</v>
      </c>
    </row>
    <row r="16" spans="1:11" x14ac:dyDescent="0.3">
      <c r="A16" s="1">
        <v>33970</v>
      </c>
      <c r="B16" s="3">
        <f>BOPbyWorldGDP_original!B16/100</f>
        <v>5.1000000000000004E-3</v>
      </c>
      <c r="C16" s="3">
        <f>BOPbyWorldGDP_original!C16/100</f>
        <v>-3.3E-3</v>
      </c>
      <c r="D16" s="3">
        <f>BOPbyWorldGDP_original!D16/100</f>
        <v>5.0000000000000001E-4</v>
      </c>
      <c r="E16" s="3">
        <f>BOPbyWorldGDP_original!E16/100</f>
        <v>-2.3E-3</v>
      </c>
      <c r="F16" s="3">
        <f>BOPbyWorldGDP_original!F16/100</f>
        <v>0</v>
      </c>
      <c r="G16" s="3">
        <f>BOPbyWorldGDP_original!G16/100</f>
        <v>1E-4</v>
      </c>
      <c r="H16" s="3">
        <f>BOPbyWorldGDP_original!H16/100</f>
        <v>-2.3999999999999998E-3</v>
      </c>
      <c r="I16" s="3">
        <f>BOPbyWorldGDP_original!I16/100</f>
        <v>-2.0000000000000001E-4</v>
      </c>
      <c r="J16" s="3">
        <f>BOPbyWorldGDP_original!J16/100</f>
        <v>-2.9999999999999997E-4</v>
      </c>
      <c r="K16" s="3">
        <f>BOPbyWorldGDP_original!K16/100</f>
        <v>-2.8000000000000004E-3</v>
      </c>
    </row>
    <row r="17" spans="1:11" x14ac:dyDescent="0.3">
      <c r="A17" s="1">
        <v>34335</v>
      </c>
      <c r="B17" s="3">
        <f>BOPbyWorldGDP_original!B17/100</f>
        <v>4.6999999999999993E-3</v>
      </c>
      <c r="C17" s="3">
        <f>BOPbyWorldGDP_original!C17/100</f>
        <v>-4.4000000000000003E-3</v>
      </c>
      <c r="D17" s="3">
        <f>BOPbyWorldGDP_original!D17/100</f>
        <v>2.0000000000000001E-4</v>
      </c>
      <c r="E17" s="3">
        <f>BOPbyWorldGDP_original!E17/100</f>
        <v>-1.4000000000000002E-3</v>
      </c>
      <c r="F17" s="3">
        <f>BOPbyWorldGDP_original!F17/100</f>
        <v>0</v>
      </c>
      <c r="G17" s="3">
        <f>BOPbyWorldGDP_original!G17/100</f>
        <v>-2.9999999999999997E-4</v>
      </c>
      <c r="H17" s="3">
        <f>BOPbyWorldGDP_original!H17/100</f>
        <v>-2.0999999999999999E-3</v>
      </c>
      <c r="I17" s="3">
        <f>BOPbyWorldGDP_original!I17/100</f>
        <v>2.0000000000000001E-4</v>
      </c>
      <c r="J17" s="3">
        <f>BOPbyWorldGDP_original!J17/100</f>
        <v>-2.0000000000000001E-4</v>
      </c>
      <c r="K17" s="3">
        <f>BOPbyWorldGDP_original!K17/100</f>
        <v>-3.3E-3</v>
      </c>
    </row>
    <row r="18" spans="1:11" x14ac:dyDescent="0.3">
      <c r="A18" s="1">
        <v>34700</v>
      </c>
      <c r="B18" s="3">
        <f>BOPbyWorldGDP_original!B18/100</f>
        <v>3.4999999999999996E-3</v>
      </c>
      <c r="C18" s="3">
        <f>BOPbyWorldGDP_original!C18/100</f>
        <v>-3.5999999999999999E-3</v>
      </c>
      <c r="D18" s="3">
        <f>BOPbyWorldGDP_original!D18/100</f>
        <v>1E-3</v>
      </c>
      <c r="E18" s="3">
        <f>BOPbyWorldGDP_original!E18/100</f>
        <v>-8.9999999999999998E-4</v>
      </c>
      <c r="F18" s="3">
        <f>BOPbyWorldGDP_original!F18/100</f>
        <v>0</v>
      </c>
      <c r="G18" s="3">
        <f>BOPbyWorldGDP_original!G18/100</f>
        <v>-1E-3</v>
      </c>
      <c r="H18" s="3">
        <f>BOPbyWorldGDP_original!H18/100</f>
        <v>-1.1000000000000001E-3</v>
      </c>
      <c r="I18" s="3">
        <f>BOPbyWorldGDP_original!I18/100</f>
        <v>1E-4</v>
      </c>
      <c r="J18" s="3">
        <f>BOPbyWorldGDP_original!J18/100</f>
        <v>-5.0000000000000001E-4</v>
      </c>
      <c r="K18" s="3">
        <f>BOPbyWorldGDP_original!K18/100</f>
        <v>-2.5000000000000001E-3</v>
      </c>
    </row>
    <row r="19" spans="1:11" x14ac:dyDescent="0.3">
      <c r="A19" s="1">
        <v>35065</v>
      </c>
      <c r="B19" s="3">
        <f>BOPbyWorldGDP_original!B19/100</f>
        <v>2.2000000000000001E-3</v>
      </c>
      <c r="C19" s="3">
        <f>BOPbyWorldGDP_original!C19/100</f>
        <v>-3.9000000000000003E-3</v>
      </c>
      <c r="D19" s="3">
        <f>BOPbyWorldGDP_original!D19/100</f>
        <v>1.9E-3</v>
      </c>
      <c r="E19" s="3">
        <f>BOPbyWorldGDP_original!E19/100</f>
        <v>-5.9999999999999995E-4</v>
      </c>
      <c r="F19" s="3">
        <f>BOPbyWorldGDP_original!F19/100</f>
        <v>0</v>
      </c>
      <c r="G19" s="3">
        <f>BOPbyWorldGDP_original!G19/100</f>
        <v>-1.1000000000000001E-3</v>
      </c>
      <c r="H19" s="3">
        <f>BOPbyWorldGDP_original!H19/100</f>
        <v>-1E-3</v>
      </c>
      <c r="I19" s="3">
        <f>BOPbyWorldGDP_original!I19/100</f>
        <v>1E-3</v>
      </c>
      <c r="J19" s="3">
        <f>BOPbyWorldGDP_original!J19/100</f>
        <v>-5.0000000000000001E-4</v>
      </c>
      <c r="K19" s="3">
        <f>BOPbyWorldGDP_original!K19/100</f>
        <v>-2E-3</v>
      </c>
    </row>
    <row r="20" spans="1:11" x14ac:dyDescent="0.3">
      <c r="A20" s="1">
        <v>35431</v>
      </c>
      <c r="B20" s="3">
        <f>BOPbyWorldGDP_original!B20/100</f>
        <v>3.0000000000000001E-3</v>
      </c>
      <c r="C20" s="3">
        <f>BOPbyWorldGDP_original!C20/100</f>
        <v>-4.4000000000000003E-3</v>
      </c>
      <c r="D20" s="3">
        <f>BOPbyWorldGDP_original!D20/100</f>
        <v>3.0999999999999999E-3</v>
      </c>
      <c r="E20" s="3">
        <f>BOPbyWorldGDP_original!E20/100</f>
        <v>-7.000000000000001E-4</v>
      </c>
      <c r="F20" s="3">
        <f>BOPbyWorldGDP_original!F20/100</f>
        <v>1.1999999999999999E-3</v>
      </c>
      <c r="G20" s="3">
        <f>BOPbyWorldGDP_original!G20/100</f>
        <v>-4.0000000000000002E-4</v>
      </c>
      <c r="H20" s="3">
        <f>BOPbyWorldGDP_original!H20/100</f>
        <v>-1.9E-3</v>
      </c>
      <c r="I20" s="3">
        <f>BOPbyWorldGDP_original!I20/100</f>
        <v>7.000000000000001E-4</v>
      </c>
      <c r="J20" s="3">
        <f>BOPbyWorldGDP_original!J20/100</f>
        <v>-5.9999999999999995E-4</v>
      </c>
      <c r="K20" s="3">
        <f>BOPbyWorldGDP_original!K20/100</f>
        <v>-2.77555756156289E-19</v>
      </c>
    </row>
    <row r="21" spans="1:11" x14ac:dyDescent="0.3">
      <c r="A21" s="1">
        <v>35796</v>
      </c>
      <c r="B21" s="3">
        <f>BOPbyWorldGDP_original!B21/100</f>
        <v>3.5999999999999999E-3</v>
      </c>
      <c r="C21" s="3">
        <f>BOPbyWorldGDP_original!C21/100</f>
        <v>-6.8000000000000005E-3</v>
      </c>
      <c r="D21" s="3">
        <f>BOPbyWorldGDP_original!D21/100</f>
        <v>2E-3</v>
      </c>
      <c r="E21" s="3">
        <f>BOPbyWorldGDP_original!E21/100</f>
        <v>-1.5E-3</v>
      </c>
      <c r="F21" s="3">
        <f>BOPbyWorldGDP_original!F21/100</f>
        <v>1E-3</v>
      </c>
      <c r="G21" s="3">
        <f>BOPbyWorldGDP_original!G21/100</f>
        <v>2.8999999999999998E-3</v>
      </c>
      <c r="H21" s="3">
        <f>BOPbyWorldGDP_original!H21/100</f>
        <v>-2.5999999999999999E-3</v>
      </c>
      <c r="I21" s="3">
        <f>BOPbyWorldGDP_original!I21/100</f>
        <v>-4.0000000000000002E-4</v>
      </c>
      <c r="J21" s="3">
        <f>BOPbyWorldGDP_original!J21/100</f>
        <v>-1E-3</v>
      </c>
      <c r="K21" s="3">
        <f>BOPbyWorldGDP_original!K21/100</f>
        <v>-2.8000000000000004E-3</v>
      </c>
    </row>
    <row r="22" spans="1:11" x14ac:dyDescent="0.3">
      <c r="A22" s="1">
        <v>36161</v>
      </c>
      <c r="B22" s="3">
        <f>BOPbyWorldGDP_original!B22/100</f>
        <v>3.4999999999999996E-3</v>
      </c>
      <c r="C22" s="3">
        <f>BOPbyWorldGDP_original!C22/100</f>
        <v>-8.6999999999999994E-3</v>
      </c>
      <c r="D22" s="3">
        <f>BOPbyWorldGDP_original!D22/100</f>
        <v>1.4000000000000002E-3</v>
      </c>
      <c r="E22" s="3">
        <f>BOPbyWorldGDP_original!E22/100</f>
        <v>-1.9E-3</v>
      </c>
      <c r="F22" s="3">
        <f>BOPbyWorldGDP_original!F22/100</f>
        <v>5.9999999999999995E-4</v>
      </c>
      <c r="G22" s="3">
        <f>BOPbyWorldGDP_original!G22/100</f>
        <v>2.5999999999999999E-3</v>
      </c>
      <c r="H22" s="3">
        <f>BOPbyWorldGDP_original!H22/100</f>
        <v>-1.1000000000000001E-3</v>
      </c>
      <c r="I22" s="3">
        <f>BOPbyWorldGDP_original!I22/100</f>
        <v>5.9999999999999995E-4</v>
      </c>
      <c r="J22" s="3">
        <f>BOPbyWorldGDP_original!J22/100</f>
        <v>-1E-4</v>
      </c>
      <c r="K22" s="3">
        <f>BOPbyWorldGDP_original!K22/100</f>
        <v>-3.0999999999999999E-3</v>
      </c>
    </row>
    <row r="23" spans="1:11" x14ac:dyDescent="0.3">
      <c r="A23" s="1">
        <v>36526</v>
      </c>
      <c r="B23" s="3">
        <f>BOPbyWorldGDP_original!B23/100</f>
        <v>3.8E-3</v>
      </c>
      <c r="C23" s="3">
        <f>BOPbyWorldGDP_original!C23/100</f>
        <v>-1.18E-2</v>
      </c>
      <c r="D23" s="3">
        <f>BOPbyWorldGDP_original!D23/100</f>
        <v>-1.2999999999999999E-3</v>
      </c>
      <c r="E23" s="3">
        <f>BOPbyWorldGDP_original!E23/100</f>
        <v>-5.9999999999999995E-4</v>
      </c>
      <c r="F23" s="3">
        <f>BOPbyWorldGDP_original!F23/100</f>
        <v>5.9999999999999995E-4</v>
      </c>
      <c r="G23" s="3">
        <f>BOPbyWorldGDP_original!G23/100</f>
        <v>1.9E-3</v>
      </c>
      <c r="H23" s="3">
        <f>BOPbyWorldGDP_original!H23/100</f>
        <v>-2.0000000000000001E-4</v>
      </c>
      <c r="I23" s="3">
        <f>BOPbyWorldGDP_original!I23/100</f>
        <v>2.3999999999999998E-3</v>
      </c>
      <c r="J23" s="3">
        <f>BOPbyWorldGDP_original!J23/100</f>
        <v>5.0000000000000001E-4</v>
      </c>
      <c r="K23" s="3">
        <f>BOPbyWorldGDP_original!K23/100</f>
        <v>-4.6999999999999993E-3</v>
      </c>
    </row>
    <row r="24" spans="1:11" x14ac:dyDescent="0.3">
      <c r="A24" s="1">
        <v>36892</v>
      </c>
      <c r="B24" s="3">
        <f>BOPbyWorldGDP_original!B24/100</f>
        <v>2.5999999999999999E-3</v>
      </c>
      <c r="C24" s="3">
        <f>BOPbyWorldGDP_original!C24/100</f>
        <v>-1.1699999999999999E-2</v>
      </c>
      <c r="D24" s="3">
        <f>BOPbyWorldGDP_original!D24/100</f>
        <v>-2.0000000000000001E-4</v>
      </c>
      <c r="E24" s="3">
        <f>BOPbyWorldGDP_original!E24/100</f>
        <v>0</v>
      </c>
      <c r="F24" s="3">
        <f>BOPbyWorldGDP_original!F24/100</f>
        <v>5.0000000000000001E-4</v>
      </c>
      <c r="G24" s="3">
        <f>BOPbyWorldGDP_original!G24/100</f>
        <v>1.9E-3</v>
      </c>
      <c r="H24" s="3">
        <f>BOPbyWorldGDP_original!H24/100</f>
        <v>1E-4</v>
      </c>
      <c r="I24" s="3">
        <f>BOPbyWorldGDP_original!I24/100</f>
        <v>1.1999999999999999E-3</v>
      </c>
      <c r="J24" s="3">
        <f>BOPbyWorldGDP_original!J24/100</f>
        <v>0</v>
      </c>
      <c r="K24" s="3">
        <f>BOPbyWorldGDP_original!K24/100</f>
        <v>-5.6000000000000008E-3</v>
      </c>
    </row>
    <row r="25" spans="1:11" x14ac:dyDescent="0.3">
      <c r="A25" s="1">
        <v>37257</v>
      </c>
      <c r="B25" s="3">
        <f>BOPbyWorldGDP_original!B25/100</f>
        <v>3.0999999999999999E-3</v>
      </c>
      <c r="C25" s="3">
        <f>BOPbyWorldGDP_original!C25/100</f>
        <v>-1.3100000000000001E-2</v>
      </c>
      <c r="D25" s="3">
        <f>BOPbyWorldGDP_original!D25/100</f>
        <v>1.1999999999999999E-3</v>
      </c>
      <c r="E25" s="3">
        <f>BOPbyWorldGDP_original!E25/100</f>
        <v>-5.0000000000000001E-4</v>
      </c>
      <c r="F25" s="3">
        <f>BOPbyWorldGDP_original!F25/100</f>
        <v>1E-3</v>
      </c>
      <c r="G25" s="3">
        <f>BOPbyWorldGDP_original!G25/100</f>
        <v>2.2000000000000001E-3</v>
      </c>
      <c r="H25" s="3">
        <f>BOPbyWorldGDP_original!H25/100</f>
        <v>1E-3</v>
      </c>
      <c r="I25" s="3">
        <f>BOPbyWorldGDP_original!I25/100</f>
        <v>8.0000000000000004E-4</v>
      </c>
      <c r="J25" s="3">
        <f>BOPbyWorldGDP_original!J25/100</f>
        <v>2.9999999999999997E-4</v>
      </c>
      <c r="K25" s="3">
        <f>BOPbyWorldGDP_original!K25/100</f>
        <v>-4.0000000000000001E-3</v>
      </c>
    </row>
    <row r="26" spans="1:11" x14ac:dyDescent="0.3">
      <c r="A26" s="1">
        <v>37622</v>
      </c>
      <c r="B26" s="3">
        <f>BOPbyWorldGDP_original!B26/100</f>
        <v>3.5999999999999999E-3</v>
      </c>
      <c r="C26" s="3">
        <f>BOPbyWorldGDP_original!C26/100</f>
        <v>-1.34E-2</v>
      </c>
      <c r="D26" s="3">
        <f>BOPbyWorldGDP_original!D26/100</f>
        <v>8.0000000000000004E-4</v>
      </c>
      <c r="E26" s="3">
        <f>BOPbyWorldGDP_original!E26/100</f>
        <v>-5.0000000000000001E-4</v>
      </c>
      <c r="F26" s="3">
        <f>BOPbyWorldGDP_original!F26/100</f>
        <v>1.1000000000000001E-3</v>
      </c>
      <c r="G26" s="3">
        <f>BOPbyWorldGDP_original!G26/100</f>
        <v>2.8000000000000004E-3</v>
      </c>
      <c r="H26" s="3">
        <f>BOPbyWorldGDP_original!H26/100</f>
        <v>1.9E-3</v>
      </c>
      <c r="I26" s="3">
        <f>BOPbyWorldGDP_original!I26/100</f>
        <v>1.1000000000000001E-3</v>
      </c>
      <c r="J26" s="3">
        <f>BOPbyWorldGDP_original!J26/100</f>
        <v>5.9999999999999995E-4</v>
      </c>
      <c r="K26" s="3">
        <f>BOPbyWorldGDP_original!K26/100</f>
        <v>-2E-3</v>
      </c>
    </row>
    <row r="27" spans="1:11" x14ac:dyDescent="0.3">
      <c r="A27" s="1">
        <v>37987</v>
      </c>
      <c r="B27" s="3">
        <f>BOPbyWorldGDP_original!B27/100</f>
        <v>4.0999999999999995E-3</v>
      </c>
      <c r="C27" s="3">
        <f>BOPbyWorldGDP_original!C27/100</f>
        <v>-1.44E-2</v>
      </c>
      <c r="D27" s="3">
        <f>BOPbyWorldGDP_original!D27/100</f>
        <v>2.7000000000000001E-3</v>
      </c>
      <c r="E27" s="3">
        <f>BOPbyWorldGDP_original!E27/100</f>
        <v>-8.9999999999999998E-4</v>
      </c>
      <c r="F27" s="3">
        <f>BOPbyWorldGDP_original!F27/100</f>
        <v>1.6000000000000001E-3</v>
      </c>
      <c r="G27" s="3">
        <f>BOPbyWorldGDP_original!G27/100</f>
        <v>2.5000000000000001E-3</v>
      </c>
      <c r="H27" s="3">
        <f>BOPbyWorldGDP_original!H27/100</f>
        <v>2.2000000000000001E-3</v>
      </c>
      <c r="I27" s="3">
        <f>BOPbyWorldGDP_original!I27/100</f>
        <v>1.8E-3</v>
      </c>
      <c r="J27" s="3">
        <f>BOPbyWorldGDP_original!J27/100</f>
        <v>8.0000000000000004E-4</v>
      </c>
      <c r="K27" s="3">
        <f>BOPbyWorldGDP_original!K27/100</f>
        <v>4.0000000000000002E-4</v>
      </c>
    </row>
    <row r="28" spans="1:11" x14ac:dyDescent="0.3">
      <c r="A28" s="1">
        <v>38353</v>
      </c>
      <c r="B28" s="3">
        <f>BOPbyWorldGDP_original!B28/100</f>
        <v>3.5999999999999999E-3</v>
      </c>
      <c r="C28" s="3">
        <f>BOPbyWorldGDP_original!C28/100</f>
        <v>-1.5700000000000002E-2</v>
      </c>
      <c r="D28" s="3">
        <f>BOPbyWorldGDP_original!D28/100</f>
        <v>1.1999999999999999E-3</v>
      </c>
      <c r="E28" s="3">
        <f>BOPbyWorldGDP_original!E28/100</f>
        <v>-2.0000000000000001E-4</v>
      </c>
      <c r="F28" s="3">
        <f>BOPbyWorldGDP_original!F28/100</f>
        <v>2.8000000000000004E-3</v>
      </c>
      <c r="G28" s="3">
        <f>BOPbyWorldGDP_original!G28/100</f>
        <v>2.0999999999999999E-3</v>
      </c>
      <c r="H28" s="3">
        <f>BOPbyWorldGDP_original!H28/100</f>
        <v>3.0999999999999999E-3</v>
      </c>
      <c r="I28" s="3">
        <f>BOPbyWorldGDP_original!I28/100</f>
        <v>3.8E-3</v>
      </c>
      <c r="J28" s="3">
        <f>BOPbyWorldGDP_original!J28/100</f>
        <v>5.0000000000000001E-4</v>
      </c>
      <c r="K28" s="3">
        <f>BOPbyWorldGDP_original!K28/100</f>
        <v>1.1999999999999999E-3</v>
      </c>
    </row>
    <row r="29" spans="1:11" x14ac:dyDescent="0.3">
      <c r="A29" s="1">
        <v>38718</v>
      </c>
      <c r="B29" s="3">
        <f>BOPbyWorldGDP_original!B29/100</f>
        <v>3.4000000000000002E-3</v>
      </c>
      <c r="C29" s="3">
        <f>BOPbyWorldGDP_original!C29/100</f>
        <v>-1.5800000000000002E-2</v>
      </c>
      <c r="D29" s="3">
        <f>BOPbyWorldGDP_original!D29/100</f>
        <v>1.1999999999999999E-3</v>
      </c>
      <c r="E29" s="3">
        <f>BOPbyWorldGDP_original!E29/100</f>
        <v>-5.9999999999999995E-4</v>
      </c>
      <c r="F29" s="3">
        <f>BOPbyWorldGDP_original!F29/100</f>
        <v>4.5000000000000005E-3</v>
      </c>
      <c r="G29" s="3">
        <f>BOPbyWorldGDP_original!G29/100</f>
        <v>2.7000000000000001E-3</v>
      </c>
      <c r="H29" s="3">
        <f>BOPbyWorldGDP_original!H29/100</f>
        <v>3.0000000000000001E-3</v>
      </c>
      <c r="I29" s="3">
        <f>BOPbyWorldGDP_original!I29/100</f>
        <v>4.7999999999999996E-3</v>
      </c>
      <c r="J29" s="3">
        <f>BOPbyWorldGDP_original!J29/100</f>
        <v>4.0000000000000002E-4</v>
      </c>
      <c r="K29" s="3">
        <f>BOPbyWorldGDP_original!K29/100</f>
        <v>3.5999999999999999E-3</v>
      </c>
    </row>
    <row r="30" spans="1:11" x14ac:dyDescent="0.3">
      <c r="A30" s="1">
        <v>39083</v>
      </c>
      <c r="B30" s="3">
        <f>BOPbyWorldGDP_original!B30/100</f>
        <v>3.5999999999999999E-3</v>
      </c>
      <c r="C30" s="3">
        <f>BOPbyWorldGDP_original!C30/100</f>
        <v>-1.26E-2</v>
      </c>
      <c r="D30" s="3">
        <f>BOPbyWorldGDP_original!D30/100</f>
        <v>1E-3</v>
      </c>
      <c r="E30" s="3">
        <f>BOPbyWorldGDP_original!E30/100</f>
        <v>-1.9E-3</v>
      </c>
      <c r="F30" s="3">
        <f>BOPbyWorldGDP_original!F30/100</f>
        <v>6.0999999999999995E-3</v>
      </c>
      <c r="G30" s="3">
        <f>BOPbyWorldGDP_original!G30/100</f>
        <v>3.0999999999999999E-3</v>
      </c>
      <c r="H30" s="3">
        <f>BOPbyWorldGDP_original!H30/100</f>
        <v>1.6000000000000001E-3</v>
      </c>
      <c r="I30" s="3">
        <f>BOPbyWorldGDP_original!I30/100</f>
        <v>3.7000000000000002E-3</v>
      </c>
      <c r="J30" s="3">
        <f>BOPbyWorldGDP_original!J30/100</f>
        <v>-8.0000000000000004E-4</v>
      </c>
      <c r="K30" s="3">
        <f>BOPbyWorldGDP_original!K30/100</f>
        <v>3.8E-3</v>
      </c>
    </row>
    <row r="31" spans="1:11" x14ac:dyDescent="0.3">
      <c r="A31" s="1">
        <v>39448</v>
      </c>
      <c r="B31" s="3">
        <f>BOPbyWorldGDP_original!B31/100</f>
        <v>2.2000000000000001E-3</v>
      </c>
      <c r="C31" s="3">
        <f>BOPbyWorldGDP_original!C31/100</f>
        <v>-1.09E-2</v>
      </c>
      <c r="D31" s="3">
        <f>BOPbyWorldGDP_original!D31/100</f>
        <v>-1E-3</v>
      </c>
      <c r="E31" s="3">
        <f>BOPbyWorldGDP_original!E31/100</f>
        <v>-1.8E-3</v>
      </c>
      <c r="F31" s="3">
        <f>BOPbyWorldGDP_original!F31/100</f>
        <v>6.6E-3</v>
      </c>
      <c r="G31" s="3">
        <f>BOPbyWorldGDP_original!G31/100</f>
        <v>1.9E-3</v>
      </c>
      <c r="H31" s="3">
        <f>BOPbyWorldGDP_original!H31/100</f>
        <v>1.7000000000000001E-3</v>
      </c>
      <c r="I31" s="3">
        <f>BOPbyWorldGDP_original!I31/100</f>
        <v>4.5000000000000005E-3</v>
      </c>
      <c r="J31" s="3">
        <f>BOPbyWorldGDP_original!J31/100</f>
        <v>-1.9E-3</v>
      </c>
      <c r="K31" s="3">
        <f>BOPbyWorldGDP_original!K31/100</f>
        <v>1.2999999999999999E-3</v>
      </c>
    </row>
    <row r="32" spans="1:11" x14ac:dyDescent="0.3">
      <c r="A32" s="1">
        <v>39814</v>
      </c>
      <c r="B32" s="3">
        <f>BOPbyWorldGDP_original!B32/100</f>
        <v>2.3999999999999998E-3</v>
      </c>
      <c r="C32" s="3">
        <f>BOPbyWorldGDP_original!C32/100</f>
        <v>-6.3E-3</v>
      </c>
      <c r="D32" s="3">
        <f>BOPbyWorldGDP_original!D32/100</f>
        <v>1.2999999999999999E-3</v>
      </c>
      <c r="E32" s="3">
        <f>BOPbyWorldGDP_original!E32/100</f>
        <v>-1.8E-3</v>
      </c>
      <c r="F32" s="3">
        <f>BOPbyWorldGDP_original!F32/100</f>
        <v>4.0000000000000001E-3</v>
      </c>
      <c r="G32" s="3">
        <f>BOPbyWorldGDP_original!G32/100</f>
        <v>3.2000000000000002E-3</v>
      </c>
      <c r="H32" s="3">
        <f>BOPbyWorldGDP_original!H32/100</f>
        <v>-2.0000000000000001E-4</v>
      </c>
      <c r="I32" s="3">
        <f>BOPbyWorldGDP_original!I32/100</f>
        <v>8.9999999999999998E-4</v>
      </c>
      <c r="J32" s="3">
        <f>BOPbyWorldGDP_original!J32/100</f>
        <v>-8.0000000000000004E-4</v>
      </c>
      <c r="K32" s="3">
        <f>BOPbyWorldGDP_original!K32/100</f>
        <v>2.7000000000000001E-3</v>
      </c>
    </row>
    <row r="33" spans="1:11" x14ac:dyDescent="0.3">
      <c r="A33" s="1">
        <v>40179</v>
      </c>
      <c r="B33" s="3">
        <f>BOPbyWorldGDP_original!B33/100</f>
        <v>3.3E-3</v>
      </c>
      <c r="C33" s="3">
        <f>BOPbyWorldGDP_original!C33/100</f>
        <v>-6.5000000000000006E-3</v>
      </c>
      <c r="D33" s="3">
        <f>BOPbyWorldGDP_original!D33/100</f>
        <v>1.1999999999999999E-3</v>
      </c>
      <c r="E33" s="3">
        <f>BOPbyWorldGDP_original!E33/100</f>
        <v>-1.7000000000000001E-3</v>
      </c>
      <c r="F33" s="3">
        <f>BOPbyWorldGDP_original!F33/100</f>
        <v>3.5999999999999999E-3</v>
      </c>
      <c r="G33" s="3">
        <f>BOPbyWorldGDP_original!G33/100</f>
        <v>2.8000000000000004E-3</v>
      </c>
      <c r="H33" s="3">
        <f>BOPbyWorldGDP_original!H33/100</f>
        <v>-7.000000000000001E-4</v>
      </c>
      <c r="I33" s="3">
        <f>BOPbyWorldGDP_original!I33/100</f>
        <v>2.2000000000000001E-3</v>
      </c>
      <c r="J33" s="3">
        <f>BOPbyWorldGDP_original!J33/100</f>
        <v>2.0000000000000001E-4</v>
      </c>
      <c r="K33" s="3">
        <f>BOPbyWorldGDP_original!K33/100</f>
        <v>4.4000000000000003E-3</v>
      </c>
    </row>
    <row r="34" spans="1:11" x14ac:dyDescent="0.3">
      <c r="A34" s="1">
        <v>40544</v>
      </c>
      <c r="B34" s="3">
        <f>BOPbyWorldGDP_original!B34/100</f>
        <v>1.8E-3</v>
      </c>
      <c r="C34" s="3">
        <f>BOPbyWorldGDP_original!C34/100</f>
        <v>-6.1999999999999998E-3</v>
      </c>
      <c r="D34" s="3">
        <f>BOPbyWorldGDP_original!D34/100</f>
        <v>1.7000000000000001E-3</v>
      </c>
      <c r="E34" s="3">
        <f>BOPbyWorldGDP_original!E34/100</f>
        <v>-8.9999999999999998E-4</v>
      </c>
      <c r="F34" s="3">
        <f>BOPbyWorldGDP_original!F34/100</f>
        <v>1.9E-3</v>
      </c>
      <c r="G34" s="3">
        <f>BOPbyWorldGDP_original!G34/100</f>
        <v>2.5000000000000001E-3</v>
      </c>
      <c r="H34" s="3">
        <f>BOPbyWorldGDP_original!H34/100</f>
        <v>0</v>
      </c>
      <c r="I34" s="3">
        <f>BOPbyWorldGDP_original!I34/100</f>
        <v>4.0999999999999995E-3</v>
      </c>
      <c r="J34" s="3">
        <f>BOPbyWorldGDP_original!J34/100</f>
        <v>-2.9999999999999997E-4</v>
      </c>
      <c r="K34" s="3">
        <f>BOPbyWorldGDP_original!K34/100</f>
        <v>4.5999999999999999E-3</v>
      </c>
    </row>
    <row r="35" spans="1:11" x14ac:dyDescent="0.3">
      <c r="A35" s="1">
        <v>40909</v>
      </c>
      <c r="B35" s="3">
        <f>BOPbyWorldGDP_original!B35/100</f>
        <v>8.0000000000000004E-4</v>
      </c>
      <c r="C35" s="3">
        <f>BOPbyWorldGDP_original!C35/100</f>
        <v>-5.6000000000000008E-3</v>
      </c>
      <c r="D35" s="3">
        <f>BOPbyWorldGDP_original!D35/100</f>
        <v>3.9000000000000003E-3</v>
      </c>
      <c r="E35" s="3">
        <f>BOPbyWorldGDP_original!E35/100</f>
        <v>-2E-3</v>
      </c>
      <c r="F35" s="3">
        <f>BOPbyWorldGDP_original!F35/100</f>
        <v>2.8999999999999998E-3</v>
      </c>
      <c r="G35" s="3">
        <f>BOPbyWorldGDP_original!G35/100</f>
        <v>2E-3</v>
      </c>
      <c r="H35" s="3">
        <f>BOPbyWorldGDP_original!H35/100</f>
        <v>-2.9999999999999997E-4</v>
      </c>
      <c r="I35" s="3">
        <f>BOPbyWorldGDP_original!I35/100</f>
        <v>4.1999999999999997E-3</v>
      </c>
      <c r="J35" s="3">
        <f>BOPbyWorldGDP_original!J35/100</f>
        <v>-8.0000000000000004E-4</v>
      </c>
      <c r="K35" s="3">
        <f>BOPbyWorldGDP_original!K35/100</f>
        <v>5.1000000000000004E-3</v>
      </c>
    </row>
    <row r="36" spans="1:11" x14ac:dyDescent="0.3">
      <c r="A36" s="1">
        <v>41275</v>
      </c>
      <c r="B36" s="3">
        <f>BOPbyWorldGDP_original!B36/100</f>
        <v>5.9999999999999995E-4</v>
      </c>
      <c r="C36" s="3">
        <f>BOPbyWorldGDP_original!C36/100</f>
        <v>-4.4000000000000003E-3</v>
      </c>
      <c r="D36" s="3">
        <f>BOPbyWorldGDP_original!D36/100</f>
        <v>5.0000000000000001E-3</v>
      </c>
      <c r="E36" s="3">
        <f>BOPbyWorldGDP_original!E36/100</f>
        <v>-1.9E-3</v>
      </c>
      <c r="F36" s="3">
        <f>BOPbyWorldGDP_original!F36/100</f>
        <v>1.9E-3</v>
      </c>
      <c r="G36" s="3">
        <f>BOPbyWorldGDP_original!G36/100</f>
        <v>2.2000000000000001E-3</v>
      </c>
      <c r="H36" s="3">
        <f>BOPbyWorldGDP_original!H36/100</f>
        <v>-8.0000000000000004E-4</v>
      </c>
      <c r="I36" s="3">
        <f>BOPbyWorldGDP_original!I36/100</f>
        <v>3.4000000000000002E-3</v>
      </c>
      <c r="J36" s="3">
        <f>BOPbyWorldGDP_original!J36/100</f>
        <v>-7.000000000000001E-4</v>
      </c>
      <c r="K36" s="3">
        <f>BOPbyWorldGDP_original!K36/100</f>
        <v>5.3E-3</v>
      </c>
    </row>
    <row r="37" spans="1:11" x14ac:dyDescent="0.3">
      <c r="A37" s="1">
        <v>41640</v>
      </c>
      <c r="B37" s="3">
        <f>BOPbyWorldGDP_original!B37/100</f>
        <v>5.0000000000000001E-4</v>
      </c>
      <c r="C37" s="3">
        <f>BOPbyWorldGDP_original!C37/100</f>
        <v>-4.5999999999999999E-3</v>
      </c>
      <c r="D37" s="3">
        <f>BOPbyWorldGDP_original!D37/100</f>
        <v>5.1000000000000004E-3</v>
      </c>
      <c r="E37" s="3">
        <f>BOPbyWorldGDP_original!E37/100</f>
        <v>-1.7000000000000001E-3</v>
      </c>
      <c r="F37" s="3">
        <f>BOPbyWorldGDP_original!F37/100</f>
        <v>3.0000000000000001E-3</v>
      </c>
      <c r="G37" s="3">
        <f>BOPbyWorldGDP_original!G37/100</f>
        <v>2.8000000000000004E-3</v>
      </c>
      <c r="H37" s="3">
        <f>BOPbyWorldGDP_original!H37/100</f>
        <v>-1.1000000000000001E-3</v>
      </c>
      <c r="I37" s="3">
        <f>BOPbyWorldGDP_original!I37/100</f>
        <v>1.9E-3</v>
      </c>
      <c r="J37" s="3">
        <f>BOPbyWorldGDP_original!J37/100</f>
        <v>-5.9999999999999995E-4</v>
      </c>
      <c r="K37" s="3">
        <f>BOPbyWorldGDP_original!K37/100</f>
        <v>5.3E-3</v>
      </c>
    </row>
    <row r="38" spans="1:11" x14ac:dyDescent="0.3">
      <c r="A38" s="1">
        <v>42005</v>
      </c>
      <c r="B38" s="3">
        <f>BOPbyWorldGDP_original!B38/100</f>
        <v>1.8E-3</v>
      </c>
      <c r="C38" s="3">
        <f>BOPbyWorldGDP_original!C38/100</f>
        <v>-5.4000000000000003E-3</v>
      </c>
      <c r="D38" s="3">
        <f>BOPbyWorldGDP_original!D38/100</f>
        <v>5.4000000000000003E-3</v>
      </c>
      <c r="E38" s="3">
        <f>BOPbyWorldGDP_original!E38/100</f>
        <v>-2.3999999999999998E-3</v>
      </c>
      <c r="F38" s="3">
        <f>BOPbyWorldGDP_original!F38/100</f>
        <v>4.0999999999999995E-3</v>
      </c>
      <c r="G38" s="3">
        <f>BOPbyWorldGDP_original!G38/100</f>
        <v>3.4999999999999996E-3</v>
      </c>
      <c r="H38" s="3">
        <f>BOPbyWorldGDP_original!H38/100</f>
        <v>-2.0999999999999999E-3</v>
      </c>
      <c r="I38" s="3">
        <f>BOPbyWorldGDP_original!I38/100</f>
        <v>-7.000000000000001E-4</v>
      </c>
      <c r="J38" s="3">
        <f>BOPbyWorldGDP_original!J38/100</f>
        <v>-1.1000000000000001E-3</v>
      </c>
      <c r="K38" s="3">
        <f>BOPbyWorldGDP_original!K38/100</f>
        <v>3.0999999999999999E-3</v>
      </c>
    </row>
    <row r="39" spans="1:11" x14ac:dyDescent="0.3">
      <c r="A39" s="1">
        <v>42370</v>
      </c>
      <c r="B39" s="3">
        <f>BOPbyWorldGDP_original!B39/100</f>
        <v>2.5999999999999999E-3</v>
      </c>
      <c r="C39" s="3">
        <f>BOPbyWorldGDP_original!C39/100</f>
        <v>-5.1999999999999998E-3</v>
      </c>
      <c r="D39" s="3">
        <f>BOPbyWorldGDP_original!D39/100</f>
        <v>5.6000000000000008E-3</v>
      </c>
      <c r="E39" s="3">
        <f>BOPbyWorldGDP_original!E39/100</f>
        <v>-2.3E-3</v>
      </c>
      <c r="F39" s="3">
        <f>BOPbyWorldGDP_original!F39/100</f>
        <v>2.7000000000000001E-3</v>
      </c>
      <c r="G39" s="3">
        <f>BOPbyWorldGDP_original!G39/100</f>
        <v>3.4999999999999996E-3</v>
      </c>
      <c r="H39" s="3">
        <f>BOPbyWorldGDP_original!H39/100</f>
        <v>-1.5E-3</v>
      </c>
      <c r="I39" s="3">
        <f>BOPbyWorldGDP_original!I39/100</f>
        <v>-5.0000000000000001E-4</v>
      </c>
      <c r="J39" s="3">
        <f>BOPbyWorldGDP_original!J39/100</f>
        <v>-1.1999999999999999E-3</v>
      </c>
      <c r="K39" s="3">
        <f>BOPbyWorldGDP_original!K39/100</f>
        <v>3.7000000000000002E-3</v>
      </c>
    </row>
    <row r="40" spans="1:11" x14ac:dyDescent="0.3">
      <c r="A40" s="1">
        <v>42736</v>
      </c>
      <c r="B40" s="3">
        <f>BOPbyWorldGDP_original!B40/100</f>
        <v>2.5000000000000001E-3</v>
      </c>
      <c r="C40" s="3">
        <f>BOPbyWorldGDP_original!C40/100</f>
        <v>-4.5000000000000005E-3</v>
      </c>
      <c r="D40" s="3">
        <f>BOPbyWorldGDP_original!D40/100</f>
        <v>5.6000000000000008E-3</v>
      </c>
      <c r="E40" s="3">
        <f>BOPbyWorldGDP_original!E40/100</f>
        <v>-1.5E-3</v>
      </c>
      <c r="F40" s="3">
        <f>BOPbyWorldGDP_original!F40/100</f>
        <v>2.3999999999999998E-3</v>
      </c>
      <c r="G40" s="3">
        <f>BOPbyWorldGDP_original!G40/100</f>
        <v>3.2000000000000002E-3</v>
      </c>
      <c r="H40" s="3">
        <f>BOPbyWorldGDP_original!H40/100</f>
        <v>-1.5E-3</v>
      </c>
      <c r="I40" s="3">
        <f>BOPbyWorldGDP_original!I40/100</f>
        <v>5.9999999999999995E-4</v>
      </c>
      <c r="J40" s="3">
        <f>BOPbyWorldGDP_original!J40/100</f>
        <v>-1.1000000000000001E-3</v>
      </c>
      <c r="K40" s="3">
        <f>BOPbyWorldGDP_original!K40/100</f>
        <v>5.6999999999999993E-3</v>
      </c>
    </row>
    <row r="41" spans="1:11" x14ac:dyDescent="0.3">
      <c r="A41" s="1">
        <v>43101</v>
      </c>
      <c r="B41" s="3">
        <f>BOPbyWorldGDP_original!B41/100</f>
        <v>2.0999999999999999E-3</v>
      </c>
      <c r="C41" s="3">
        <f>BOPbyWorldGDP_original!C41/100</f>
        <v>-5.1999999999999998E-3</v>
      </c>
      <c r="D41" s="3">
        <f>BOPbyWorldGDP_original!D41/100</f>
        <v>5.5000000000000005E-3</v>
      </c>
      <c r="E41" s="3">
        <f>BOPbyWorldGDP_original!E41/100</f>
        <v>-1.4000000000000002E-3</v>
      </c>
      <c r="F41" s="3">
        <f>BOPbyWorldGDP_original!F41/100</f>
        <v>2.9999999999999997E-4</v>
      </c>
      <c r="G41" s="3">
        <f>BOPbyWorldGDP_original!G41/100</f>
        <v>2.5000000000000001E-3</v>
      </c>
      <c r="H41" s="3">
        <f>BOPbyWorldGDP_original!H41/100</f>
        <v>0</v>
      </c>
      <c r="I41" s="3">
        <f>BOPbyWorldGDP_original!I41/100</f>
        <v>1.4000000000000002E-3</v>
      </c>
      <c r="J41" s="3">
        <f>BOPbyWorldGDP_original!J41/100</f>
        <v>-1.2999999999999999E-3</v>
      </c>
      <c r="K41" s="3">
        <f>BOPbyWorldGDP_original!K41/100</f>
        <v>3.9000000000000003E-3</v>
      </c>
    </row>
    <row r="42" spans="1:11" x14ac:dyDescent="0.3">
      <c r="A42" s="1">
        <v>43466</v>
      </c>
      <c r="B42" s="3">
        <f>BOPbyWorldGDP_original!B42/100</f>
        <v>2.2000000000000001E-3</v>
      </c>
      <c r="C42" s="3">
        <f>BOPbyWorldGDP_original!C42/100</f>
        <v>-5.5000000000000005E-3</v>
      </c>
      <c r="D42" s="3">
        <f>BOPbyWorldGDP_original!D42/100</f>
        <v>4.5999999999999999E-3</v>
      </c>
      <c r="E42" s="3">
        <f>BOPbyWorldGDP_original!E42/100</f>
        <v>-5.0000000000000001E-4</v>
      </c>
      <c r="F42" s="3">
        <f>BOPbyWorldGDP_original!F42/100</f>
        <v>1.6000000000000001E-3</v>
      </c>
      <c r="G42" s="3">
        <f>BOPbyWorldGDP_original!G42/100</f>
        <v>2.5999999999999999E-3</v>
      </c>
      <c r="H42" s="3">
        <f>BOPbyWorldGDP_original!H42/100</f>
        <v>2.0000000000000001E-4</v>
      </c>
      <c r="I42" s="3">
        <f>BOPbyWorldGDP_original!I42/100</f>
        <v>5.0000000000000001E-4</v>
      </c>
      <c r="J42" s="3">
        <f>BOPbyWorldGDP_original!J42/100</f>
        <v>-1.1000000000000001E-3</v>
      </c>
      <c r="K42" s="3">
        <f>BOPbyWorldGDP_original!K42/100</f>
        <v>4.5999999999999999E-3</v>
      </c>
    </row>
    <row r="43" spans="1:11" x14ac:dyDescent="0.3">
      <c r="A43" s="1">
        <v>43831</v>
      </c>
      <c r="B43" s="3">
        <f>BOPbyWorldGDP_original!B43/100</f>
        <v>2E-3</v>
      </c>
      <c r="C43" s="3">
        <f>BOPbyWorldGDP_original!C43/100</f>
        <v>-7.6E-3</v>
      </c>
      <c r="D43" s="3">
        <f>BOPbyWorldGDP_original!D43/100</f>
        <v>4.5999999999999999E-3</v>
      </c>
      <c r="E43" s="3">
        <f>BOPbyWorldGDP_original!E43/100</f>
        <v>1E-4</v>
      </c>
      <c r="F43" s="3">
        <f>BOPbyWorldGDP_original!F43/100</f>
        <v>3.4999999999999996E-3</v>
      </c>
      <c r="G43" s="3">
        <f>BOPbyWorldGDP_original!G43/100</f>
        <v>3.4000000000000002E-3</v>
      </c>
      <c r="H43" s="3">
        <f>BOPbyWorldGDP_original!H43/100</f>
        <v>4.0000000000000002E-4</v>
      </c>
      <c r="I43" s="3">
        <f>BOPbyWorldGDP_original!I43/100</f>
        <v>-7.000000000000001E-4</v>
      </c>
      <c r="J43" s="3">
        <f>BOPbyWorldGDP_original!J43/100</f>
        <v>-1.2999999999999999E-3</v>
      </c>
      <c r="K43" s="3">
        <f>BOPbyWorldGDP_original!K43/100</f>
        <v>4.4000000000000003E-3</v>
      </c>
    </row>
    <row r="44" spans="1:11" x14ac:dyDescent="0.3">
      <c r="A44" s="1">
        <v>44197</v>
      </c>
      <c r="B44" s="3">
        <f>BOPbyWorldGDP_original!B44/100</f>
        <v>2.0999999999999999E-3</v>
      </c>
      <c r="C44" s="3">
        <f>BOPbyWorldGDP_original!C44/100</f>
        <v>-9.3999999999999986E-3</v>
      </c>
      <c r="D44" s="3">
        <f>BOPbyWorldGDP_original!D44/100</f>
        <v>5.1000000000000004E-3</v>
      </c>
      <c r="E44" s="3">
        <f>BOPbyWorldGDP_original!E44/100</f>
        <v>2.0000000000000001E-4</v>
      </c>
      <c r="F44" s="3">
        <f>BOPbyWorldGDP_original!F44/100</f>
        <v>2.8999999999999998E-3</v>
      </c>
      <c r="G44" s="3">
        <f>BOPbyWorldGDP_original!G44/100</f>
        <v>2.8000000000000004E-3</v>
      </c>
      <c r="H44" s="3">
        <f>BOPbyWorldGDP_original!H44/100</f>
        <v>5.0000000000000001E-4</v>
      </c>
      <c r="I44" s="3">
        <f>BOPbyWorldGDP_original!I44/100</f>
        <v>4.0000000000000002E-4</v>
      </c>
      <c r="J44" s="3">
        <f>BOPbyWorldGDP_original!J44/100</f>
        <v>-1E-3</v>
      </c>
      <c r="K44" s="3">
        <f>BOPbyWorldGDP_original!K44/100</f>
        <v>3.5999999999999999E-3</v>
      </c>
    </row>
    <row r="45" spans="1:11" x14ac:dyDescent="0.3">
      <c r="A45" s="1">
        <v>44562</v>
      </c>
      <c r="B45" s="3">
        <f>BOPbyWorldGDP_original!B45/100</f>
        <v>1.8E-3</v>
      </c>
      <c r="C45" s="3">
        <f>BOPbyWorldGDP_original!C45/100</f>
        <v>-7.4000000000000003E-3</v>
      </c>
      <c r="D45" s="3">
        <f>BOPbyWorldGDP_original!D45/100</f>
        <v>5.1000000000000004E-3</v>
      </c>
      <c r="E45" s="3">
        <f>BOPbyWorldGDP_original!E45/100</f>
        <v>-4.0000000000000002E-4</v>
      </c>
      <c r="F45" s="3">
        <f>BOPbyWorldGDP_original!F45/100</f>
        <v>2.3999999999999998E-3</v>
      </c>
      <c r="G45" s="3">
        <f>BOPbyWorldGDP_original!G45/100</f>
        <v>2.7000000000000001E-3</v>
      </c>
      <c r="H45" s="3">
        <f>BOPbyWorldGDP_original!H45/100</f>
        <v>0</v>
      </c>
      <c r="I45" s="3">
        <f>BOPbyWorldGDP_original!I45/100</f>
        <v>4.0000000000000002E-4</v>
      </c>
      <c r="J45" s="3">
        <f>BOPbyWorldGDP_original!J45/100</f>
        <v>-8.9999999999999998E-4</v>
      </c>
      <c r="K45" s="3">
        <f>BOPbyWorldGDP_original!K45/100</f>
        <v>3.7000000000000002E-3</v>
      </c>
    </row>
    <row r="46" spans="1:11" x14ac:dyDescent="0.3">
      <c r="A46" s="1">
        <v>44927</v>
      </c>
      <c r="B46" s="3">
        <f>BOPbyWorldGDP_original!B46/100</f>
        <v>1.9E-3</v>
      </c>
      <c r="C46" s="3">
        <f>BOPbyWorldGDP_original!C46/100</f>
        <v>-5.8999999999999999E-3</v>
      </c>
      <c r="D46" s="3">
        <f>BOPbyWorldGDP_original!D46/100</f>
        <v>5.1000000000000004E-3</v>
      </c>
      <c r="E46" s="3">
        <f>BOPbyWorldGDP_original!E46/100</f>
        <v>-7.000000000000001E-4</v>
      </c>
      <c r="F46" s="3">
        <f>BOPbyWorldGDP_original!F46/100</f>
        <v>2.0999999999999999E-3</v>
      </c>
      <c r="G46" s="3">
        <f>BOPbyWorldGDP_original!G46/100</f>
        <v>2.5999999999999999E-3</v>
      </c>
      <c r="H46" s="3">
        <f>BOPbyWorldGDP_original!H46/100</f>
        <v>-2.9999999999999997E-4</v>
      </c>
      <c r="I46" s="3">
        <f>BOPbyWorldGDP_original!I46/100</f>
        <v>2.9999999999999997E-4</v>
      </c>
      <c r="J46" s="3">
        <f>BOPbyWorldGDP_original!J46/100</f>
        <v>-8.9999999999999998E-4</v>
      </c>
      <c r="K46" s="3">
        <f>BOPbyWorldGDP_original!K46/100</f>
        <v>4.1999999999999997E-3</v>
      </c>
    </row>
    <row r="47" spans="1:11" x14ac:dyDescent="0.3">
      <c r="A47" s="1">
        <v>45292</v>
      </c>
      <c r="B47" s="3">
        <f>BOPbyWorldGDP_original!B47/100</f>
        <v>1.9E-3</v>
      </c>
      <c r="C47" s="3">
        <f>BOPbyWorldGDP_original!C47/100</f>
        <v>-5.1999999999999998E-3</v>
      </c>
      <c r="D47" s="3">
        <f>BOPbyWorldGDP_original!D47/100</f>
        <v>5.0000000000000001E-3</v>
      </c>
      <c r="E47" s="3">
        <f>BOPbyWorldGDP_original!E47/100</f>
        <v>-8.0000000000000004E-4</v>
      </c>
      <c r="F47" s="3">
        <f>BOPbyWorldGDP_original!F47/100</f>
        <v>1.7000000000000001E-3</v>
      </c>
      <c r="G47" s="3">
        <f>BOPbyWorldGDP_original!G47/100</f>
        <v>2.5999999999999999E-3</v>
      </c>
      <c r="H47" s="3">
        <f>BOPbyWorldGDP_original!H47/100</f>
        <v>-7.000000000000001E-4</v>
      </c>
      <c r="I47" s="3">
        <f>BOPbyWorldGDP_original!I47/100</f>
        <v>2.9999999999999997E-4</v>
      </c>
      <c r="J47" s="3">
        <f>BOPbyWorldGDP_original!J47/100</f>
        <v>-8.0000000000000004E-4</v>
      </c>
      <c r="K47" s="3">
        <f>BOPbyWorldGDP_original!K47/100</f>
        <v>4.0000000000000001E-3</v>
      </c>
    </row>
    <row r="48" spans="1:11" x14ac:dyDescent="0.3">
      <c r="A48" s="1">
        <v>45658</v>
      </c>
      <c r="B48" s="3">
        <f>BOPbyWorldGDP_original!B48/100</f>
        <v>1.8E-3</v>
      </c>
      <c r="C48" s="3">
        <f>BOPbyWorldGDP_original!C48/100</f>
        <v>-4.7999999999999996E-3</v>
      </c>
      <c r="D48" s="3">
        <f>BOPbyWorldGDP_original!D48/100</f>
        <v>4.8999999999999998E-3</v>
      </c>
      <c r="E48" s="3">
        <f>BOPbyWorldGDP_original!E48/100</f>
        <v>-8.9999999999999998E-4</v>
      </c>
      <c r="F48" s="3">
        <f>BOPbyWorldGDP_original!F48/100</f>
        <v>1.4000000000000002E-3</v>
      </c>
      <c r="G48" s="3">
        <f>BOPbyWorldGDP_original!G48/100</f>
        <v>2.5000000000000001E-3</v>
      </c>
      <c r="H48" s="3">
        <f>BOPbyWorldGDP_original!H48/100</f>
        <v>-1.1000000000000001E-3</v>
      </c>
      <c r="I48" s="3">
        <f>BOPbyWorldGDP_original!I48/100</f>
        <v>2.9999999999999997E-4</v>
      </c>
      <c r="J48" s="3">
        <f>BOPbyWorldGDP_original!J48/100</f>
        <v>-8.9999999999999998E-4</v>
      </c>
      <c r="K48" s="3">
        <f>BOPbyWorldGDP_original!K48/100</f>
        <v>3.2000000000000002E-3</v>
      </c>
    </row>
    <row r="49" spans="1:11" x14ac:dyDescent="0.3">
      <c r="A49" s="1">
        <v>46023</v>
      </c>
      <c r="B49" s="3">
        <f>BOPbyWorldGDP_original!B49/100</f>
        <v>1.7000000000000001E-3</v>
      </c>
      <c r="C49" s="3">
        <f>BOPbyWorldGDP_original!C49/100</f>
        <v>-4.5000000000000005E-3</v>
      </c>
      <c r="D49" s="3">
        <f>BOPbyWorldGDP_original!D49/100</f>
        <v>4.7999999999999996E-3</v>
      </c>
      <c r="E49" s="3">
        <f>BOPbyWorldGDP_original!E49/100</f>
        <v>-1E-3</v>
      </c>
      <c r="F49" s="3">
        <f>BOPbyWorldGDP_original!F49/100</f>
        <v>1.1000000000000001E-3</v>
      </c>
      <c r="G49" s="3">
        <f>BOPbyWorldGDP_original!G49/100</f>
        <v>2.3999999999999998E-3</v>
      </c>
      <c r="H49" s="3">
        <f>BOPbyWorldGDP_original!H49/100</f>
        <v>-1.4000000000000002E-3</v>
      </c>
      <c r="I49" s="3">
        <f>BOPbyWorldGDP_original!I49/100</f>
        <v>2.9999999999999997E-4</v>
      </c>
      <c r="J49" s="3">
        <f>BOPbyWorldGDP_original!J49/100</f>
        <v>-8.0000000000000004E-4</v>
      </c>
      <c r="K49" s="3">
        <f>BOPbyWorldGDP_original!K49/100</f>
        <v>2.5999999999999999E-3</v>
      </c>
    </row>
  </sheetData>
  <phoneticPr fontId="7"/>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CC647-D869-4F8F-B3B0-65DE092A6348}">
  <dimension ref="A1:R44"/>
  <sheetViews>
    <sheetView showGridLines="0" zoomScale="130" zoomScaleNormal="130" workbookViewId="0">
      <pane xSplit="3" ySplit="3" topLeftCell="D13" activePane="bottomRight" state="frozen"/>
      <selection pane="topRight" activeCell="D1" sqref="D1"/>
      <selection pane="bottomLeft" activeCell="A2" sqref="A2"/>
      <selection pane="bottomRight" activeCell="Q18" sqref="Q18"/>
    </sheetView>
  </sheetViews>
  <sheetFormatPr defaultRowHeight="19.8" x14ac:dyDescent="0.3"/>
  <cols>
    <col min="1" max="1" width="4.44140625" style="4" customWidth="1"/>
    <col min="2" max="2" width="5.5546875" style="4" customWidth="1"/>
    <col min="3" max="3" width="5.88671875" style="4" customWidth="1"/>
    <col min="4" max="4" width="11.21875" style="5" customWidth="1"/>
    <col min="5" max="5" width="10" style="6" bestFit="1" customWidth="1"/>
    <col min="6" max="8" width="10.6640625" style="6" bestFit="1" customWidth="1"/>
    <col min="9" max="9" width="11" style="6" bestFit="1" customWidth="1"/>
    <col min="10" max="10" width="10" style="6" bestFit="1" customWidth="1"/>
    <col min="11" max="14" width="10.6640625" style="6" bestFit="1" customWidth="1"/>
    <col min="15" max="15" width="11" style="6" bestFit="1" customWidth="1"/>
    <col min="16" max="16" width="10.5546875" style="6" customWidth="1"/>
    <col min="17" max="18" width="11.21875" style="5" customWidth="1"/>
    <col min="19" max="16384" width="8.88671875" style="4"/>
  </cols>
  <sheetData>
    <row r="1" spans="1:18" ht="18" customHeight="1" x14ac:dyDescent="0.3">
      <c r="A1" s="94" t="s">
        <v>91</v>
      </c>
      <c r="B1" s="94"/>
      <c r="C1" s="94"/>
      <c r="D1" s="108" t="s">
        <v>90</v>
      </c>
      <c r="E1" s="94"/>
      <c r="F1" s="94"/>
      <c r="G1" s="94"/>
      <c r="H1" s="94"/>
      <c r="I1" s="94"/>
      <c r="J1" s="93" t="s">
        <v>89</v>
      </c>
      <c r="K1" s="94"/>
      <c r="L1" s="94"/>
      <c r="M1" s="94"/>
      <c r="N1" s="94"/>
      <c r="O1" s="94"/>
    </row>
    <row r="2" spans="1:18" ht="18" customHeight="1" x14ac:dyDescent="0.3">
      <c r="A2" s="94"/>
      <c r="B2" s="94"/>
      <c r="C2" s="94"/>
      <c r="D2" s="108" t="s">
        <v>88</v>
      </c>
      <c r="E2" s="93" t="s">
        <v>86</v>
      </c>
      <c r="F2" s="95"/>
      <c r="G2" s="95"/>
      <c r="H2" s="95"/>
      <c r="I2" s="95"/>
      <c r="J2" s="93" t="s">
        <v>87</v>
      </c>
      <c r="K2" s="93" t="s">
        <v>86</v>
      </c>
      <c r="L2" s="95"/>
      <c r="M2" s="95"/>
      <c r="N2" s="95"/>
      <c r="O2" s="95"/>
    </row>
    <row r="3" spans="1:18" ht="18" customHeight="1" x14ac:dyDescent="0.3">
      <c r="A3" s="94"/>
      <c r="B3" s="94"/>
      <c r="C3" s="94"/>
      <c r="D3" s="94"/>
      <c r="E3" s="57" t="s">
        <v>84</v>
      </c>
      <c r="F3" s="56" t="s">
        <v>83</v>
      </c>
      <c r="G3" s="56" t="s">
        <v>82</v>
      </c>
      <c r="H3" s="56" t="s">
        <v>79</v>
      </c>
      <c r="I3" s="55" t="s">
        <v>74</v>
      </c>
      <c r="J3" s="94"/>
      <c r="K3" s="57" t="s">
        <v>84</v>
      </c>
      <c r="L3" s="56" t="s">
        <v>83</v>
      </c>
      <c r="M3" s="56" t="s">
        <v>82</v>
      </c>
      <c r="N3" s="56" t="s">
        <v>79</v>
      </c>
      <c r="O3" s="55" t="s">
        <v>74</v>
      </c>
    </row>
    <row r="4" spans="1:18" ht="18" customHeight="1" x14ac:dyDescent="0.3">
      <c r="A4" s="107" t="s">
        <v>85</v>
      </c>
      <c r="B4" s="107"/>
      <c r="C4" s="35" t="s">
        <v>84</v>
      </c>
      <c r="D4" s="34">
        <v>0.2</v>
      </c>
      <c r="E4" s="33">
        <v>0.15</v>
      </c>
      <c r="F4" s="32">
        <v>0.2</v>
      </c>
      <c r="G4" s="32">
        <v>0.2</v>
      </c>
      <c r="H4" s="32">
        <v>0.2</v>
      </c>
      <c r="I4" s="31">
        <v>0.2</v>
      </c>
      <c r="J4" s="34">
        <v>0.2</v>
      </c>
      <c r="K4" s="33">
        <v>0.15</v>
      </c>
      <c r="L4" s="32">
        <v>0.2</v>
      </c>
      <c r="M4" s="32">
        <v>0.2</v>
      </c>
      <c r="N4" s="32">
        <v>0.2</v>
      </c>
      <c r="O4" s="31">
        <v>0.2</v>
      </c>
      <c r="P4" s="8"/>
      <c r="Q4" s="8"/>
      <c r="R4" s="8"/>
    </row>
    <row r="5" spans="1:18" ht="18" customHeight="1" x14ac:dyDescent="0.3">
      <c r="A5" s="107"/>
      <c r="B5" s="107"/>
      <c r="C5" s="30" t="s">
        <v>83</v>
      </c>
      <c r="D5" s="29">
        <v>0.5</v>
      </c>
      <c r="E5" s="28">
        <v>0.5</v>
      </c>
      <c r="F5" s="27">
        <v>0.75</v>
      </c>
      <c r="G5" s="27">
        <v>0.5</v>
      </c>
      <c r="H5" s="27">
        <v>0.5</v>
      </c>
      <c r="I5" s="26">
        <v>0.5</v>
      </c>
      <c r="J5" s="29">
        <v>-0.5</v>
      </c>
      <c r="K5" s="28">
        <v>-0.5</v>
      </c>
      <c r="L5" s="27">
        <v>-0.75</v>
      </c>
      <c r="M5" s="27">
        <v>-0.5</v>
      </c>
      <c r="N5" s="27">
        <v>-0.5</v>
      </c>
      <c r="O5" s="26">
        <v>-0.5</v>
      </c>
      <c r="P5" s="8"/>
      <c r="Q5" s="8"/>
      <c r="R5" s="8"/>
    </row>
    <row r="6" spans="1:18" ht="18" customHeight="1" x14ac:dyDescent="0.3">
      <c r="A6" s="107"/>
      <c r="B6" s="107"/>
      <c r="C6" s="30" t="s">
        <v>82</v>
      </c>
      <c r="D6" s="29">
        <v>0.5</v>
      </c>
      <c r="E6" s="28">
        <v>0.5</v>
      </c>
      <c r="F6" s="27">
        <v>0.5</v>
      </c>
      <c r="G6" s="27">
        <v>0.65</v>
      </c>
      <c r="H6" s="27">
        <v>0.5</v>
      </c>
      <c r="I6" s="26">
        <v>0.5</v>
      </c>
      <c r="J6" s="29">
        <v>0.5</v>
      </c>
      <c r="K6" s="28">
        <v>0.5</v>
      </c>
      <c r="L6" s="27">
        <v>0.5</v>
      </c>
      <c r="M6" s="27">
        <v>0.65</v>
      </c>
      <c r="N6" s="27">
        <v>0.5</v>
      </c>
      <c r="O6" s="26">
        <v>0.5</v>
      </c>
      <c r="P6" s="8"/>
      <c r="Q6" s="8"/>
      <c r="R6" s="8"/>
    </row>
    <row r="7" spans="1:18" ht="18" customHeight="1" x14ac:dyDescent="0.3">
      <c r="A7" s="107"/>
      <c r="B7" s="107"/>
      <c r="C7" s="30" t="s">
        <v>81</v>
      </c>
      <c r="D7" s="29">
        <v>0.5</v>
      </c>
      <c r="E7" s="28">
        <v>0.5</v>
      </c>
      <c r="F7" s="27">
        <v>0.5</v>
      </c>
      <c r="G7" s="27">
        <v>0.5</v>
      </c>
      <c r="H7" s="27">
        <v>0.5</v>
      </c>
      <c r="I7" s="26">
        <v>0.5</v>
      </c>
      <c r="J7" s="29">
        <v>0.5</v>
      </c>
      <c r="K7" s="28">
        <v>0.5</v>
      </c>
      <c r="L7" s="27">
        <v>0.5</v>
      </c>
      <c r="M7" s="27">
        <v>0.5</v>
      </c>
      <c r="N7" s="27">
        <v>0.5</v>
      </c>
      <c r="O7" s="26">
        <v>0.5</v>
      </c>
      <c r="P7" s="8"/>
      <c r="Q7" s="8"/>
      <c r="R7" s="8"/>
    </row>
    <row r="8" spans="1:18" ht="18" customHeight="1" x14ac:dyDescent="0.3">
      <c r="A8" s="107"/>
      <c r="B8" s="107"/>
      <c r="C8" s="30" t="s">
        <v>80</v>
      </c>
      <c r="D8" s="29">
        <v>1</v>
      </c>
      <c r="E8" s="28">
        <v>1</v>
      </c>
      <c r="F8" s="27">
        <v>1</v>
      </c>
      <c r="G8" s="27">
        <v>1</v>
      </c>
      <c r="H8" s="27">
        <v>1</v>
      </c>
      <c r="I8" s="26">
        <v>1</v>
      </c>
      <c r="J8" s="29">
        <v>1</v>
      </c>
      <c r="K8" s="28">
        <v>1</v>
      </c>
      <c r="L8" s="27">
        <v>1</v>
      </c>
      <c r="M8" s="27">
        <v>1</v>
      </c>
      <c r="N8" s="27">
        <v>1</v>
      </c>
      <c r="O8" s="26">
        <v>1</v>
      </c>
      <c r="P8" s="8"/>
      <c r="Q8" s="8"/>
      <c r="R8" s="8"/>
    </row>
    <row r="9" spans="1:18" ht="18" customHeight="1" x14ac:dyDescent="0.3">
      <c r="A9" s="107"/>
      <c r="B9" s="107"/>
      <c r="C9" s="30" t="s">
        <v>79</v>
      </c>
      <c r="D9" s="29">
        <v>0.2</v>
      </c>
      <c r="E9" s="28">
        <v>0.2</v>
      </c>
      <c r="F9" s="27">
        <v>0.2</v>
      </c>
      <c r="G9" s="27">
        <v>0.2</v>
      </c>
      <c r="H9" s="27">
        <v>0.3</v>
      </c>
      <c r="I9" s="26">
        <v>0.2</v>
      </c>
      <c r="J9" s="29">
        <v>0.2</v>
      </c>
      <c r="K9" s="28">
        <v>0.2</v>
      </c>
      <c r="L9" s="27">
        <v>0.2</v>
      </c>
      <c r="M9" s="27">
        <v>0.2</v>
      </c>
      <c r="N9" s="27">
        <v>0.3</v>
      </c>
      <c r="O9" s="26">
        <v>0.2</v>
      </c>
      <c r="P9" s="8"/>
      <c r="Q9" s="8"/>
      <c r="R9" s="8"/>
    </row>
    <row r="10" spans="1:18" ht="18" customHeight="1" x14ac:dyDescent="0.3">
      <c r="A10" s="107"/>
      <c r="B10" s="107"/>
      <c r="C10" s="30" t="s">
        <v>78</v>
      </c>
      <c r="D10" s="29">
        <v>0.35</v>
      </c>
      <c r="E10" s="28">
        <v>0.35</v>
      </c>
      <c r="F10" s="27">
        <v>0.35</v>
      </c>
      <c r="G10" s="27">
        <v>0.35</v>
      </c>
      <c r="H10" s="27">
        <v>0.35</v>
      </c>
      <c r="I10" s="26">
        <v>0.35</v>
      </c>
      <c r="J10" s="29">
        <v>0.35</v>
      </c>
      <c r="K10" s="28">
        <v>0.35</v>
      </c>
      <c r="L10" s="27">
        <v>0.35</v>
      </c>
      <c r="M10" s="27">
        <v>0.35</v>
      </c>
      <c r="N10" s="27">
        <v>0.35</v>
      </c>
      <c r="O10" s="26">
        <v>0.35</v>
      </c>
      <c r="P10" s="8"/>
      <c r="Q10" s="8"/>
      <c r="R10" s="8"/>
    </row>
    <row r="11" spans="1:18" ht="18" customHeight="1" x14ac:dyDescent="0.3">
      <c r="A11" s="107"/>
      <c r="B11" s="107"/>
      <c r="C11" s="30" t="s">
        <v>77</v>
      </c>
      <c r="D11" s="29">
        <v>0.1</v>
      </c>
      <c r="E11" s="28">
        <v>0.1</v>
      </c>
      <c r="F11" s="27">
        <v>0.1</v>
      </c>
      <c r="G11" s="27">
        <v>0.1</v>
      </c>
      <c r="H11" s="27">
        <v>0.1</v>
      </c>
      <c r="I11" s="26">
        <v>0.1</v>
      </c>
      <c r="J11" s="29">
        <v>0.1</v>
      </c>
      <c r="K11" s="28">
        <v>0.1</v>
      </c>
      <c r="L11" s="27">
        <v>0.1</v>
      </c>
      <c r="M11" s="27">
        <v>0.1</v>
      </c>
      <c r="N11" s="27">
        <v>0.1</v>
      </c>
      <c r="O11" s="26">
        <v>0.1</v>
      </c>
      <c r="P11" s="8"/>
      <c r="Q11" s="8"/>
      <c r="R11" s="8"/>
    </row>
    <row r="12" spans="1:18" ht="18" customHeight="1" x14ac:dyDescent="0.3">
      <c r="A12" s="107"/>
      <c r="B12" s="107"/>
      <c r="C12" s="30" t="s">
        <v>76</v>
      </c>
      <c r="D12" s="29">
        <v>0.05</v>
      </c>
      <c r="E12" s="28">
        <v>0.05</v>
      </c>
      <c r="F12" s="27">
        <v>0.05</v>
      </c>
      <c r="G12" s="27">
        <v>0.05</v>
      </c>
      <c r="H12" s="27">
        <v>0.05</v>
      </c>
      <c r="I12" s="26">
        <v>0.05</v>
      </c>
      <c r="J12" s="29">
        <v>0.05</v>
      </c>
      <c r="K12" s="28">
        <v>0.05</v>
      </c>
      <c r="L12" s="27">
        <v>0.05</v>
      </c>
      <c r="M12" s="27">
        <v>0.05</v>
      </c>
      <c r="N12" s="27">
        <v>0.05</v>
      </c>
      <c r="O12" s="26">
        <v>0.05</v>
      </c>
      <c r="P12" s="8"/>
      <c r="Q12" s="8"/>
      <c r="R12" s="8"/>
    </row>
    <row r="13" spans="1:18" ht="18" customHeight="1" x14ac:dyDescent="0.3">
      <c r="A13" s="107"/>
      <c r="B13" s="107"/>
      <c r="C13" s="30" t="s">
        <v>75</v>
      </c>
      <c r="D13" s="29">
        <v>2E-3</v>
      </c>
      <c r="E13" s="28">
        <v>2E-3</v>
      </c>
      <c r="F13" s="27">
        <v>2E-3</v>
      </c>
      <c r="G13" s="27">
        <v>2E-3</v>
      </c>
      <c r="H13" s="27">
        <v>2E-3</v>
      </c>
      <c r="I13" s="26">
        <v>2E-3</v>
      </c>
      <c r="J13" s="29">
        <v>2E-3</v>
      </c>
      <c r="K13" s="28">
        <v>2E-3</v>
      </c>
      <c r="L13" s="27">
        <v>2E-3</v>
      </c>
      <c r="M13" s="27">
        <v>2E-3</v>
      </c>
      <c r="N13" s="27">
        <v>2E-3</v>
      </c>
      <c r="O13" s="26">
        <v>2E-3</v>
      </c>
      <c r="P13" s="8"/>
      <c r="Q13" s="8"/>
      <c r="R13" s="8"/>
    </row>
    <row r="14" spans="1:18" ht="18" customHeight="1" x14ac:dyDescent="0.3">
      <c r="A14" s="107"/>
      <c r="B14" s="107"/>
      <c r="C14" s="30" t="s">
        <v>74</v>
      </c>
      <c r="D14" s="29">
        <v>0.05</v>
      </c>
      <c r="E14" s="28">
        <v>0.05</v>
      </c>
      <c r="F14" s="27">
        <v>0.05</v>
      </c>
      <c r="G14" s="27">
        <v>0.05</v>
      </c>
      <c r="H14" s="27">
        <v>0.05</v>
      </c>
      <c r="I14" s="26">
        <v>0.02</v>
      </c>
      <c r="J14" s="29">
        <v>0.05</v>
      </c>
      <c r="K14" s="28">
        <v>0.05</v>
      </c>
      <c r="L14" s="27">
        <v>0.05</v>
      </c>
      <c r="M14" s="27">
        <v>0.05</v>
      </c>
      <c r="N14" s="27">
        <v>0.05</v>
      </c>
      <c r="O14" s="26">
        <v>0.02</v>
      </c>
      <c r="P14" s="8"/>
      <c r="Q14" s="8"/>
      <c r="R14" s="8"/>
    </row>
    <row r="15" spans="1:18" ht="18" customHeight="1" x14ac:dyDescent="0.3">
      <c r="A15" s="107"/>
      <c r="B15" s="107"/>
      <c r="C15" s="25" t="s">
        <v>73</v>
      </c>
      <c r="D15" s="24">
        <v>2</v>
      </c>
      <c r="E15" s="23">
        <v>2</v>
      </c>
      <c r="F15" s="22">
        <v>2</v>
      </c>
      <c r="G15" s="22">
        <v>2</v>
      </c>
      <c r="H15" s="22">
        <v>2</v>
      </c>
      <c r="I15" s="21">
        <v>2</v>
      </c>
      <c r="J15" s="24">
        <v>2</v>
      </c>
      <c r="K15" s="23">
        <v>2</v>
      </c>
      <c r="L15" s="22">
        <v>2</v>
      </c>
      <c r="M15" s="22">
        <v>2</v>
      </c>
      <c r="N15" s="22">
        <v>2</v>
      </c>
      <c r="O15" s="21">
        <v>2</v>
      </c>
      <c r="P15" s="8"/>
      <c r="Q15" s="8"/>
      <c r="R15" s="8"/>
    </row>
    <row r="16" spans="1:18" ht="18" customHeight="1" x14ac:dyDescent="0.3">
      <c r="A16" s="96" t="s">
        <v>72</v>
      </c>
      <c r="B16" s="96"/>
      <c r="C16" s="96"/>
      <c r="D16" s="50">
        <v>2.5379800000000001</v>
      </c>
      <c r="E16" s="53">
        <v>3.4348000000000001</v>
      </c>
      <c r="F16" s="52">
        <v>3.7012900000000002</v>
      </c>
      <c r="G16" s="52">
        <v>2.7384599999999999</v>
      </c>
      <c r="H16" s="52">
        <v>3.1505299999999998</v>
      </c>
      <c r="I16" s="51">
        <v>3.0627200000000001</v>
      </c>
      <c r="J16" s="54">
        <v>0.35324</v>
      </c>
      <c r="K16" s="53">
        <v>0.42294999999999999</v>
      </c>
      <c r="L16" s="52">
        <v>0.20946000000000001</v>
      </c>
      <c r="M16" s="52">
        <v>0.18046999999999999</v>
      </c>
      <c r="N16" s="52">
        <v>0.26868999999999998</v>
      </c>
      <c r="O16" s="51">
        <v>0.40714</v>
      </c>
      <c r="P16" s="7"/>
      <c r="Q16" s="8"/>
      <c r="R16" s="8"/>
    </row>
    <row r="17" spans="1:18" ht="18" customHeight="1" x14ac:dyDescent="0.3">
      <c r="A17" s="96"/>
      <c r="B17" s="96"/>
      <c r="C17" s="96"/>
      <c r="D17" s="46">
        <f t="shared" ref="D17:I17" si="0">D16/$D16-1</f>
        <v>0</v>
      </c>
      <c r="E17" s="45">
        <f t="shared" si="0"/>
        <v>0.35335975854813673</v>
      </c>
      <c r="F17" s="44">
        <f t="shared" si="0"/>
        <v>0.45836058597782481</v>
      </c>
      <c r="G17" s="44">
        <f t="shared" si="0"/>
        <v>7.8991954231317774E-2</v>
      </c>
      <c r="H17" s="44">
        <f t="shared" si="0"/>
        <v>0.24135335975854799</v>
      </c>
      <c r="I17" s="43">
        <f t="shared" si="0"/>
        <v>0.20675497836862378</v>
      </c>
      <c r="J17" s="46">
        <f t="shared" ref="J17:O17" si="1">J16/$J16-1</f>
        <v>0</v>
      </c>
      <c r="K17" s="45">
        <f t="shared" si="1"/>
        <v>0.19734458158758916</v>
      </c>
      <c r="L17" s="44">
        <f t="shared" si="1"/>
        <v>-0.40703204620088318</v>
      </c>
      <c r="M17" s="44">
        <f t="shared" si="1"/>
        <v>-0.48910089457592576</v>
      </c>
      <c r="N17" s="44">
        <f t="shared" si="1"/>
        <v>-0.23935567885856646</v>
      </c>
      <c r="O17" s="43">
        <f t="shared" si="1"/>
        <v>0.15258747593704003</v>
      </c>
      <c r="P17" s="42"/>
      <c r="Q17" s="42"/>
      <c r="R17" s="42"/>
    </row>
    <row r="18" spans="1:18" ht="18" customHeight="1" x14ac:dyDescent="0.3">
      <c r="A18" s="96" t="s">
        <v>71</v>
      </c>
      <c r="B18" s="96"/>
      <c r="C18" s="96"/>
      <c r="D18" s="50">
        <f t="shared" ref="D18:O18" si="2">(D20+D12*D9*D16)-((1-D9)*D11+D13+D14)*D16+D14*D15</f>
        <v>1.0716709766695385</v>
      </c>
      <c r="E18" s="49">
        <f t="shared" si="2"/>
        <v>1.105403727191099</v>
      </c>
      <c r="F18" s="48">
        <f t="shared" si="2"/>
        <v>1.1106369156767819</v>
      </c>
      <c r="G18" s="48">
        <f t="shared" si="2"/>
        <v>1.0817650039071283</v>
      </c>
      <c r="H18" s="48">
        <f t="shared" si="2"/>
        <v>1.0818136753399588</v>
      </c>
      <c r="I18" s="47">
        <f t="shared" si="2"/>
        <v>1.1266486117933907</v>
      </c>
      <c r="J18" s="50">
        <f t="shared" si="2"/>
        <v>0.69945327621456721</v>
      </c>
      <c r="K18" s="49">
        <f t="shared" si="2"/>
        <v>0.73275700840005931</v>
      </c>
      <c r="L18" s="48">
        <f t="shared" si="2"/>
        <v>0.60958522182796993</v>
      </c>
      <c r="M18" s="48">
        <f t="shared" si="2"/>
        <v>0.58593533511631413</v>
      </c>
      <c r="N18" s="48">
        <f t="shared" si="2"/>
        <v>0.62846458138434136</v>
      </c>
      <c r="O18" s="47">
        <f t="shared" si="2"/>
        <v>0.6778354480421499</v>
      </c>
      <c r="P18" s="7"/>
      <c r="Q18" s="8"/>
      <c r="R18" s="8"/>
    </row>
    <row r="19" spans="1:18" ht="18" customHeight="1" x14ac:dyDescent="0.3">
      <c r="A19" s="96"/>
      <c r="B19" s="96"/>
      <c r="C19" s="96"/>
      <c r="D19" s="46">
        <f t="shared" ref="D19:I19" si="3">D18/$D18-1</f>
        <v>0</v>
      </c>
      <c r="E19" s="45">
        <f t="shared" si="3"/>
        <v>3.1476779026332169E-2</v>
      </c>
      <c r="F19" s="44">
        <f t="shared" si="3"/>
        <v>3.6359983479574032E-2</v>
      </c>
      <c r="G19" s="44">
        <f t="shared" si="3"/>
        <v>9.4189610965851323E-3</v>
      </c>
      <c r="H19" s="44">
        <f t="shared" si="3"/>
        <v>9.464377491999576E-3</v>
      </c>
      <c r="I19" s="43">
        <f t="shared" si="3"/>
        <v>5.1300852893028548E-2</v>
      </c>
      <c r="J19" s="46">
        <f t="shared" ref="J19:O19" si="4">J18/$J18-1</f>
        <v>0</v>
      </c>
      <c r="K19" s="45">
        <f t="shared" si="4"/>
        <v>4.7613948376554083E-2</v>
      </c>
      <c r="L19" s="44">
        <f t="shared" si="4"/>
        <v>-0.12848328464906489</v>
      </c>
      <c r="M19" s="44">
        <f t="shared" si="4"/>
        <v>-0.16229524538452489</v>
      </c>
      <c r="N19" s="44">
        <f t="shared" si="4"/>
        <v>-0.10149168964425448</v>
      </c>
      <c r="O19" s="43">
        <f t="shared" si="4"/>
        <v>-3.0906750897519153E-2</v>
      </c>
      <c r="P19" s="42"/>
      <c r="Q19" s="42"/>
      <c r="R19" s="42"/>
    </row>
    <row r="20" spans="1:18" ht="18" customHeight="1" x14ac:dyDescent="0.3">
      <c r="A20" s="96" t="s">
        <v>70</v>
      </c>
      <c r="B20" s="96"/>
      <c r="C20" s="96"/>
      <c r="D20" s="50">
        <f t="shared" ref="D20:O20" si="5">D8*((1-D9)^D10)*(D16^D10)</f>
        <v>1.2813045366695384</v>
      </c>
      <c r="E20" s="49">
        <f t="shared" si="5"/>
        <v>1.424449327191099</v>
      </c>
      <c r="F20" s="48">
        <f t="shared" si="5"/>
        <v>1.4621942956767819</v>
      </c>
      <c r="G20" s="48">
        <f t="shared" si="5"/>
        <v>1.3158571239071282</v>
      </c>
      <c r="H20" s="48">
        <f t="shared" si="5"/>
        <v>1.3189203853399585</v>
      </c>
      <c r="I20" s="47">
        <f t="shared" si="5"/>
        <v>1.3684188517933906</v>
      </c>
      <c r="J20" s="50">
        <f t="shared" si="5"/>
        <v>0.6425485562145673</v>
      </c>
      <c r="K20" s="49">
        <f t="shared" si="5"/>
        <v>0.68435690840005936</v>
      </c>
      <c r="L20" s="48">
        <f t="shared" si="5"/>
        <v>0.53513934182796996</v>
      </c>
      <c r="M20" s="48">
        <f t="shared" si="5"/>
        <v>0.50795267511631415</v>
      </c>
      <c r="N20" s="48">
        <f t="shared" si="5"/>
        <v>0.55721441138434147</v>
      </c>
      <c r="O20" s="47">
        <f t="shared" si="5"/>
        <v>0.67529232804214989</v>
      </c>
      <c r="P20" s="8"/>
      <c r="Q20" s="8"/>
      <c r="R20" s="8"/>
    </row>
    <row r="21" spans="1:18" ht="18" customHeight="1" x14ac:dyDescent="0.3">
      <c r="A21" s="96"/>
      <c r="B21" s="96"/>
      <c r="C21" s="96"/>
      <c r="D21" s="46">
        <f t="shared" ref="D21:I21" si="6">D20/$D20-1</f>
        <v>0</v>
      </c>
      <c r="E21" s="45">
        <f t="shared" si="6"/>
        <v>0.11171800803393173</v>
      </c>
      <c r="F21" s="44">
        <f t="shared" si="6"/>
        <v>0.14117624173674259</v>
      </c>
      <c r="G21" s="44">
        <f t="shared" si="6"/>
        <v>2.6966725121727375E-2</v>
      </c>
      <c r="H21" s="44">
        <f t="shared" si="6"/>
        <v>2.9357461551017483E-2</v>
      </c>
      <c r="I21" s="43">
        <f t="shared" si="6"/>
        <v>6.7988766628647168E-2</v>
      </c>
      <c r="J21" s="46">
        <f t="shared" ref="J21:O21" si="7">J20/$J20-1</f>
        <v>0</v>
      </c>
      <c r="K21" s="45">
        <f t="shared" si="7"/>
        <v>6.5066447945656858E-2</v>
      </c>
      <c r="L21" s="44">
        <f t="shared" si="7"/>
        <v>-0.16716124150892964</v>
      </c>
      <c r="M21" s="44">
        <f t="shared" si="7"/>
        <v>-0.20947192207729015</v>
      </c>
      <c r="N21" s="44">
        <f t="shared" si="7"/>
        <v>-0.13280575297367891</v>
      </c>
      <c r="O21" s="43">
        <f t="shared" si="7"/>
        <v>5.095921780679924E-2</v>
      </c>
      <c r="P21" s="42"/>
      <c r="Q21" s="42"/>
      <c r="R21" s="42"/>
    </row>
    <row r="22" spans="1:18" ht="18" customHeight="1" x14ac:dyDescent="0.3">
      <c r="A22" s="96" t="s">
        <v>69</v>
      </c>
      <c r="B22" s="96"/>
      <c r="C22" s="96"/>
      <c r="D22" s="50">
        <f t="shared" ref="D22:O22" si="8">D8*D10*((1-D9)^(D10-1))*(D16^(D10-1))</f>
        <v>0.22087279442427557</v>
      </c>
      <c r="E22" s="49">
        <f t="shared" si="8"/>
        <v>0.18143606051185096</v>
      </c>
      <c r="F22" s="48">
        <f t="shared" si="8"/>
        <v>0.17283433731444767</v>
      </c>
      <c r="G22" s="48">
        <f t="shared" si="8"/>
        <v>0.21022307855852143</v>
      </c>
      <c r="H22" s="48">
        <f t="shared" si="8"/>
        <v>0.20931722366394837</v>
      </c>
      <c r="I22" s="47">
        <f t="shared" si="8"/>
        <v>0.19547436515894637</v>
      </c>
      <c r="J22" s="50">
        <f t="shared" si="8"/>
        <v>0.79581868798514643</v>
      </c>
      <c r="K22" s="49">
        <f t="shared" si="8"/>
        <v>0.70789962743829271</v>
      </c>
      <c r="L22" s="48">
        <f t="shared" si="8"/>
        <v>1.117747837533356</v>
      </c>
      <c r="M22" s="48">
        <f t="shared" si="8"/>
        <v>1.2313918954030441</v>
      </c>
      <c r="N22" s="48">
        <f t="shared" si="8"/>
        <v>1.0369094707364277</v>
      </c>
      <c r="O22" s="47">
        <f t="shared" si="8"/>
        <v>0.72564816406749655</v>
      </c>
      <c r="P22" s="8"/>
      <c r="Q22" s="8"/>
      <c r="R22" s="8"/>
    </row>
    <row r="23" spans="1:18" ht="18" customHeight="1" x14ac:dyDescent="0.3">
      <c r="A23" s="96"/>
      <c r="B23" s="96"/>
      <c r="C23" s="96"/>
      <c r="D23" s="46">
        <f t="shared" ref="D23:I23" si="9">D22/$D22-1</f>
        <v>0</v>
      </c>
      <c r="E23" s="45">
        <f t="shared" si="9"/>
        <v>-0.17854953125947415</v>
      </c>
      <c r="F23" s="44">
        <f t="shared" si="9"/>
        <v>-0.21749377163015648</v>
      </c>
      <c r="G23" s="44">
        <f t="shared" si="9"/>
        <v>-4.8216512556530811E-2</v>
      </c>
      <c r="H23" s="44">
        <f t="shared" si="9"/>
        <v>-5.2317764125037747E-2</v>
      </c>
      <c r="I23" s="43">
        <f t="shared" si="9"/>
        <v>-0.11499120718571276</v>
      </c>
      <c r="J23" s="46">
        <f t="shared" ref="J23:O23" si="10">J22/$J22-1</f>
        <v>0</v>
      </c>
      <c r="K23" s="45">
        <f t="shared" si="10"/>
        <v>-0.11047624524808175</v>
      </c>
      <c r="L23" s="44">
        <f t="shared" si="10"/>
        <v>0.40452574739513825</v>
      </c>
      <c r="M23" s="44">
        <f t="shared" si="10"/>
        <v>0.54732719147458297</v>
      </c>
      <c r="N23" s="44">
        <f t="shared" si="10"/>
        <v>0.30294687268738918</v>
      </c>
      <c r="O23" s="43">
        <f t="shared" si="10"/>
        <v>-8.8174008699528739E-2</v>
      </c>
      <c r="P23" s="42"/>
      <c r="Q23" s="42"/>
      <c r="R23" s="42"/>
    </row>
    <row r="24" spans="1:18" ht="18" customHeight="1" x14ac:dyDescent="0.3">
      <c r="A24" s="96" t="s">
        <v>68</v>
      </c>
      <c r="B24" s="96"/>
      <c r="C24" s="96"/>
      <c r="D24" s="10">
        <f t="shared" ref="D24:O24" si="11">(1-D9)*(D22-D11)+D9*D12</f>
        <v>0.10669823553942046</v>
      </c>
      <c r="E24" s="20">
        <f t="shared" si="11"/>
        <v>7.5148848409480773E-2</v>
      </c>
      <c r="F24" s="19">
        <f t="shared" si="11"/>
        <v>6.8267469851558127E-2</v>
      </c>
      <c r="G24" s="19">
        <f t="shared" si="11"/>
        <v>9.8178462846817138E-2</v>
      </c>
      <c r="H24" s="19">
        <f t="shared" si="11"/>
        <v>9.1522056564763851E-2</v>
      </c>
      <c r="I24" s="18">
        <f t="shared" si="11"/>
        <v>8.6379492127157093E-2</v>
      </c>
      <c r="J24" s="10">
        <f t="shared" si="11"/>
        <v>0.5666549503881172</v>
      </c>
      <c r="K24" s="20">
        <f t="shared" si="11"/>
        <v>0.49631970195063424</v>
      </c>
      <c r="L24" s="19">
        <f t="shared" si="11"/>
        <v>0.82419827002668478</v>
      </c>
      <c r="M24" s="19">
        <f t="shared" si="11"/>
        <v>0.91511351632243521</v>
      </c>
      <c r="N24" s="19">
        <f t="shared" si="11"/>
        <v>0.67083662951549938</v>
      </c>
      <c r="O24" s="18">
        <f t="shared" si="11"/>
        <v>0.51051853125399727</v>
      </c>
      <c r="P24" s="8"/>
      <c r="Q24" s="8"/>
      <c r="R24" s="8"/>
    </row>
    <row r="25" spans="1:18" s="36" customFormat="1" ht="36.6" customHeight="1" x14ac:dyDescent="0.3">
      <c r="A25" s="96" t="s">
        <v>67</v>
      </c>
      <c r="B25" s="96"/>
      <c r="C25" s="96"/>
      <c r="D25" s="41">
        <f t="shared" ref="D25:O25" si="12">(D5*D9*((D9*D16)^(-D6)))/(D18^(-D7))</f>
        <v>0.14530201568868992</v>
      </c>
      <c r="E25" s="40">
        <f t="shared" si="12"/>
        <v>0.12685124597235242</v>
      </c>
      <c r="F25" s="39">
        <f t="shared" si="12"/>
        <v>0.18373240361756032</v>
      </c>
      <c r="G25" s="39">
        <f t="shared" si="12"/>
        <v>0.15382177038327183</v>
      </c>
      <c r="H25" s="39">
        <f t="shared" si="12"/>
        <v>0.16047783458549753</v>
      </c>
      <c r="I25" s="38">
        <f t="shared" si="12"/>
        <v>0.13562058015216755</v>
      </c>
      <c r="J25" s="41">
        <f t="shared" si="12"/>
        <v>-0.31465121891902803</v>
      </c>
      <c r="K25" s="40">
        <f t="shared" si="12"/>
        <v>-0.29432047652356635</v>
      </c>
      <c r="L25" s="39">
        <f t="shared" si="12"/>
        <v>-0.57219350863381069</v>
      </c>
      <c r="M25" s="39">
        <f t="shared" si="12"/>
        <v>-0.66311993715632789</v>
      </c>
      <c r="N25" s="39">
        <f t="shared" si="12"/>
        <v>-0.41883723466370637</v>
      </c>
      <c r="O25" s="38">
        <f t="shared" si="12"/>
        <v>-0.28851955553257153</v>
      </c>
      <c r="P25" s="37"/>
      <c r="Q25" s="37"/>
      <c r="R25" s="37"/>
    </row>
    <row r="26" spans="1:18" ht="18" customHeight="1" x14ac:dyDescent="0.3">
      <c r="A26" s="96" t="s">
        <v>66</v>
      </c>
      <c r="B26" s="96"/>
      <c r="C26" s="96"/>
      <c r="D26" s="10">
        <f t="shared" ref="D26:O26" si="13">D14*(D16-D15)</f>
        <v>2.6899000000000006E-2</v>
      </c>
      <c r="E26" s="20">
        <f t="shared" si="13"/>
        <v>7.1740000000000012E-2</v>
      </c>
      <c r="F26" s="19">
        <f t="shared" si="13"/>
        <v>8.5064500000000015E-2</v>
      </c>
      <c r="G26" s="19">
        <f t="shared" si="13"/>
        <v>3.6922999999999997E-2</v>
      </c>
      <c r="H26" s="19">
        <f t="shared" si="13"/>
        <v>5.7526499999999994E-2</v>
      </c>
      <c r="I26" s="18">
        <f t="shared" si="13"/>
        <v>2.1254400000000003E-2</v>
      </c>
      <c r="J26" s="10">
        <f t="shared" si="13"/>
        <v>-8.2338000000000008E-2</v>
      </c>
      <c r="K26" s="20">
        <f t="shared" si="13"/>
        <v>-7.8852500000000006E-2</v>
      </c>
      <c r="L26" s="19">
        <f t="shared" si="13"/>
        <v>-8.9527000000000009E-2</v>
      </c>
      <c r="M26" s="19">
        <f t="shared" si="13"/>
        <v>-9.0976500000000016E-2</v>
      </c>
      <c r="N26" s="19">
        <f t="shared" si="13"/>
        <v>-8.6565500000000017E-2</v>
      </c>
      <c r="O26" s="18">
        <f t="shared" si="13"/>
        <v>-3.1857200000000002E-2</v>
      </c>
      <c r="P26" s="8"/>
      <c r="Q26" s="8"/>
      <c r="R26" s="8"/>
    </row>
    <row r="27" spans="1:18" ht="18" customHeight="1" x14ac:dyDescent="0.3">
      <c r="A27" s="101" t="s">
        <v>65</v>
      </c>
      <c r="B27" s="102"/>
      <c r="C27" s="35" t="s">
        <v>64</v>
      </c>
      <c r="D27" s="34">
        <f t="shared" ref="D27:O27" si="14">(((1-D9)*(D8*D10*((1-D9)^(D10-1))*(D16^(D10-1)))-D11)+D9*D12)-(D13+D14)</f>
        <v>3.4698235539420461E-2</v>
      </c>
      <c r="E27" s="33">
        <f t="shared" si="14"/>
        <v>3.1488484094807714E-3</v>
      </c>
      <c r="F27" s="32">
        <f t="shared" si="14"/>
        <v>-3.7325301484418746E-3</v>
      </c>
      <c r="G27" s="32">
        <f t="shared" si="14"/>
        <v>2.6178462846817144E-2</v>
      </c>
      <c r="H27" s="32">
        <f t="shared" si="14"/>
        <v>9.5220565647638478E-3</v>
      </c>
      <c r="I27" s="31">
        <f t="shared" si="14"/>
        <v>4.4379492127157104E-2</v>
      </c>
      <c r="J27" s="34">
        <f t="shared" si="14"/>
        <v>0.49465495038811719</v>
      </c>
      <c r="K27" s="33">
        <f t="shared" si="14"/>
        <v>0.42431970195063423</v>
      </c>
      <c r="L27" s="32">
        <f t="shared" si="14"/>
        <v>0.75219827002668482</v>
      </c>
      <c r="M27" s="32">
        <f t="shared" si="14"/>
        <v>0.84311351632243525</v>
      </c>
      <c r="N27" s="32">
        <f t="shared" si="14"/>
        <v>0.58883662951549931</v>
      </c>
      <c r="O27" s="31">
        <f t="shared" si="14"/>
        <v>0.46851853125399723</v>
      </c>
      <c r="P27" s="8"/>
      <c r="Q27" s="8"/>
      <c r="R27" s="8"/>
    </row>
    <row r="28" spans="1:18" ht="18" customHeight="1" x14ac:dyDescent="0.3">
      <c r="A28" s="103"/>
      <c r="B28" s="104"/>
      <c r="C28" s="30" t="s">
        <v>63</v>
      </c>
      <c r="D28" s="29">
        <f t="shared" ref="D28:O28" si="15">-1</f>
        <v>-1</v>
      </c>
      <c r="E28" s="28">
        <f t="shared" si="15"/>
        <v>-1</v>
      </c>
      <c r="F28" s="27">
        <f t="shared" si="15"/>
        <v>-1</v>
      </c>
      <c r="G28" s="27">
        <f t="shared" si="15"/>
        <v>-1</v>
      </c>
      <c r="H28" s="27">
        <f t="shared" si="15"/>
        <v>-1</v>
      </c>
      <c r="I28" s="26">
        <f t="shared" si="15"/>
        <v>-1</v>
      </c>
      <c r="J28" s="29">
        <f t="shared" si="15"/>
        <v>-1</v>
      </c>
      <c r="K28" s="28">
        <f t="shared" si="15"/>
        <v>-1</v>
      </c>
      <c r="L28" s="27">
        <f t="shared" si="15"/>
        <v>-1</v>
      </c>
      <c r="M28" s="27">
        <f t="shared" si="15"/>
        <v>-1</v>
      </c>
      <c r="N28" s="27">
        <f t="shared" si="15"/>
        <v>-1</v>
      </c>
      <c r="O28" s="26">
        <f t="shared" si="15"/>
        <v>-1</v>
      </c>
      <c r="P28" s="8"/>
      <c r="Q28" s="8"/>
      <c r="R28" s="8"/>
    </row>
    <row r="29" spans="1:18" ht="18" customHeight="1" x14ac:dyDescent="0.3">
      <c r="A29" s="103"/>
      <c r="B29" s="104"/>
      <c r="C29" s="30" t="s">
        <v>62</v>
      </c>
      <c r="D29" s="29">
        <f t="shared" ref="D29:O29" si="16">(D18/D7)*((D8*D10*(D10-1)*((1-D9)^D10)*(D16^(D10-2)))-((D5*D6*(D9^(1-D6))*(D16^(-D6-1)))/(D18^(-D7))))</f>
        <v>-0.1583491733261729</v>
      </c>
      <c r="E29" s="28">
        <f t="shared" si="16"/>
        <v>-0.10155011690194769</v>
      </c>
      <c r="F29" s="27">
        <f t="shared" si="16"/>
        <v>-0.10906857695407975</v>
      </c>
      <c r="G29" s="27">
        <f t="shared" si="16"/>
        <v>-0.16535832498035996</v>
      </c>
      <c r="H29" s="27">
        <f t="shared" si="16"/>
        <v>-0.12050973960998322</v>
      </c>
      <c r="I29" s="26">
        <f t="shared" si="16"/>
        <v>-0.12467247981940105</v>
      </c>
      <c r="J29" s="29">
        <f t="shared" si="16"/>
        <v>-1.0157957258224646</v>
      </c>
      <c r="K29" s="28">
        <f t="shared" si="16"/>
        <v>-0.76557928334526437</v>
      </c>
      <c r="L29" s="27">
        <f t="shared" si="16"/>
        <v>-1.7178285073095525</v>
      </c>
      <c r="M29" s="27">
        <f t="shared" si="16"/>
        <v>-1.3590493734592621</v>
      </c>
      <c r="N29" s="27">
        <f t="shared" si="16"/>
        <v>-1.2273885527088539</v>
      </c>
      <c r="O29" s="26">
        <f t="shared" si="16"/>
        <v>-0.77608701713115535</v>
      </c>
      <c r="P29" s="8"/>
      <c r="Q29" s="8"/>
      <c r="R29" s="8"/>
    </row>
    <row r="30" spans="1:18" ht="18" customHeight="1" x14ac:dyDescent="0.3">
      <c r="A30" s="105"/>
      <c r="B30" s="106"/>
      <c r="C30" s="25" t="s">
        <v>61</v>
      </c>
      <c r="D30" s="24">
        <f t="shared" ref="D30:O30" si="17">(D5*(D9^(1-D6))*(D16^(-D6)))/(D18^(-D7))</f>
        <v>0.14530201568868992</v>
      </c>
      <c r="E30" s="23">
        <f t="shared" si="17"/>
        <v>0.12685124597235239</v>
      </c>
      <c r="F30" s="22">
        <f t="shared" si="17"/>
        <v>0.1837324036175603</v>
      </c>
      <c r="G30" s="22">
        <f t="shared" si="17"/>
        <v>0.15382177038327183</v>
      </c>
      <c r="H30" s="22">
        <f t="shared" si="17"/>
        <v>0.16047783458549753</v>
      </c>
      <c r="I30" s="21">
        <f t="shared" si="17"/>
        <v>0.13562058015216755</v>
      </c>
      <c r="J30" s="24">
        <f t="shared" si="17"/>
        <v>-0.31465121891902803</v>
      </c>
      <c r="K30" s="23">
        <f t="shared" si="17"/>
        <v>-0.2943204765235663</v>
      </c>
      <c r="L30" s="22">
        <f t="shared" si="17"/>
        <v>-0.57219350863381058</v>
      </c>
      <c r="M30" s="22">
        <f t="shared" si="17"/>
        <v>-0.66311993715632778</v>
      </c>
      <c r="N30" s="22">
        <f t="shared" si="17"/>
        <v>-0.41883723466370637</v>
      </c>
      <c r="O30" s="21">
        <f t="shared" si="17"/>
        <v>-0.28851955553257147</v>
      </c>
      <c r="P30" s="8"/>
      <c r="Q30" s="8"/>
      <c r="R30" s="8"/>
    </row>
    <row r="31" spans="1:18" ht="18" customHeight="1" x14ac:dyDescent="0.3">
      <c r="A31" s="96" t="s">
        <v>60</v>
      </c>
      <c r="B31" s="96"/>
      <c r="C31" s="96"/>
      <c r="D31" s="10">
        <f t="shared" ref="D31:O31" si="18">D27+D30</f>
        <v>0.18000025122811036</v>
      </c>
      <c r="E31" s="20">
        <f t="shared" si="18"/>
        <v>0.13000009438183316</v>
      </c>
      <c r="F31" s="19">
        <f t="shared" si="18"/>
        <v>0.17999987346911842</v>
      </c>
      <c r="G31" s="19">
        <f t="shared" si="18"/>
        <v>0.18000023323008896</v>
      </c>
      <c r="H31" s="19">
        <f t="shared" si="18"/>
        <v>0.16999989115026137</v>
      </c>
      <c r="I31" s="18">
        <f t="shared" si="18"/>
        <v>0.18000007227932466</v>
      </c>
      <c r="J31" s="10">
        <f t="shared" si="18"/>
        <v>0.18000373146908916</v>
      </c>
      <c r="K31" s="20">
        <f t="shared" si="18"/>
        <v>0.12999922542706793</v>
      </c>
      <c r="L31" s="19">
        <f t="shared" si="18"/>
        <v>0.18000476139287425</v>
      </c>
      <c r="M31" s="19">
        <f t="shared" si="18"/>
        <v>0.17999357916610748</v>
      </c>
      <c r="N31" s="19">
        <f t="shared" si="18"/>
        <v>0.16999939485179294</v>
      </c>
      <c r="O31" s="18">
        <f t="shared" si="18"/>
        <v>0.17999897572142576</v>
      </c>
      <c r="P31" s="8"/>
      <c r="Q31" s="8"/>
      <c r="R31" s="8"/>
    </row>
    <row r="32" spans="1:18" ht="18" customHeight="1" x14ac:dyDescent="0.3">
      <c r="A32" s="96" t="s">
        <v>59</v>
      </c>
      <c r="B32" s="96"/>
      <c r="C32" s="96"/>
      <c r="D32" s="10">
        <f t="shared" ref="D32:O32" si="19">D27*D30-D28*D29</f>
        <v>-0.15330744976145416</v>
      </c>
      <c r="E32" s="20">
        <f t="shared" si="19"/>
        <v>-0.101150681557827</v>
      </c>
      <c r="F32" s="19">
        <f t="shared" si="19"/>
        <v>-0.10975436368982798</v>
      </c>
      <c r="G32" s="19">
        <f t="shared" si="19"/>
        <v>-0.16133150747934985</v>
      </c>
      <c r="H32" s="19">
        <f t="shared" si="19"/>
        <v>-0.1189816605916693</v>
      </c>
      <c r="I32" s="18">
        <f t="shared" si="19"/>
        <v>-0.11865370735025745</v>
      </c>
      <c r="J32" s="10">
        <f t="shared" si="19"/>
        <v>-1.1714395089064169</v>
      </c>
      <c r="K32" s="20">
        <f t="shared" si="19"/>
        <v>-0.89046526022171268</v>
      </c>
      <c r="L32" s="19">
        <f t="shared" si="19"/>
        <v>-2.1482314746244038</v>
      </c>
      <c r="M32" s="19">
        <f t="shared" si="19"/>
        <v>-1.9181347554186461</v>
      </c>
      <c r="N32" s="19">
        <f t="shared" si="19"/>
        <v>-1.4740152582838231</v>
      </c>
      <c r="O32" s="18">
        <f t="shared" si="19"/>
        <v>-0.91126377552733184</v>
      </c>
      <c r="P32" s="8"/>
      <c r="Q32" s="8"/>
      <c r="R32" s="8"/>
    </row>
    <row r="33" spans="1:18" ht="18" customHeight="1" x14ac:dyDescent="0.3">
      <c r="A33" s="96" t="s">
        <v>58</v>
      </c>
      <c r="B33" s="96"/>
      <c r="C33" s="96"/>
      <c r="D33" s="10">
        <f t="shared" ref="D33:O33" si="20">D31^2-4*D32</f>
        <v>0.64562988948799949</v>
      </c>
      <c r="E33" s="20">
        <f t="shared" si="20"/>
        <v>0.42150275077059352</v>
      </c>
      <c r="F33" s="19">
        <f t="shared" si="20"/>
        <v>0.47141740920821057</v>
      </c>
      <c r="G33" s="19">
        <f t="shared" si="20"/>
        <v>0.67772611388028581</v>
      </c>
      <c r="H33" s="19">
        <f t="shared" si="20"/>
        <v>0.5048266053577779</v>
      </c>
      <c r="I33" s="18">
        <f t="shared" si="20"/>
        <v>0.50701485542159186</v>
      </c>
      <c r="J33" s="10">
        <f t="shared" si="20"/>
        <v>4.7181593789684637</v>
      </c>
      <c r="K33" s="20">
        <f t="shared" si="20"/>
        <v>3.5787608394984884</v>
      </c>
      <c r="L33" s="19">
        <f t="shared" si="20"/>
        <v>8.6253276126217209</v>
      </c>
      <c r="M33" s="19">
        <f t="shared" si="20"/>
        <v>7.7049367102156099</v>
      </c>
      <c r="N33" s="19">
        <f t="shared" si="20"/>
        <v>5.9249608273852683</v>
      </c>
      <c r="O33" s="18">
        <f t="shared" si="20"/>
        <v>3.67745473337009</v>
      </c>
      <c r="P33" s="8"/>
      <c r="Q33" s="8"/>
      <c r="R33" s="8"/>
    </row>
    <row r="34" spans="1:18" ht="18" customHeight="1" x14ac:dyDescent="0.3">
      <c r="A34" s="96" t="s">
        <v>57</v>
      </c>
      <c r="B34" s="96"/>
      <c r="C34" s="96"/>
      <c r="D34" s="17" t="s">
        <v>56</v>
      </c>
      <c r="E34" s="16" t="s">
        <v>56</v>
      </c>
      <c r="F34" s="15" t="s">
        <v>56</v>
      </c>
      <c r="G34" s="15" t="s">
        <v>56</v>
      </c>
      <c r="H34" s="15" t="s">
        <v>56</v>
      </c>
      <c r="I34" s="14" t="s">
        <v>56</v>
      </c>
      <c r="J34" s="17" t="s">
        <v>56</v>
      </c>
      <c r="K34" s="16" t="s">
        <v>56</v>
      </c>
      <c r="L34" s="15" t="s">
        <v>56</v>
      </c>
      <c r="M34" s="15" t="s">
        <v>56</v>
      </c>
      <c r="N34" s="15" t="s">
        <v>56</v>
      </c>
      <c r="O34" s="14" t="s">
        <v>56</v>
      </c>
      <c r="P34" s="8"/>
      <c r="Q34" s="8"/>
      <c r="R34" s="8"/>
    </row>
    <row r="35" spans="1:18" ht="18" customHeight="1" x14ac:dyDescent="0.3">
      <c r="A35" s="13" t="s">
        <v>55</v>
      </c>
      <c r="B35" s="13"/>
      <c r="C35" s="13"/>
      <c r="D35" s="12"/>
      <c r="E35" s="12"/>
      <c r="F35" s="12"/>
      <c r="G35" s="12"/>
      <c r="H35" s="12"/>
      <c r="I35" s="12"/>
      <c r="J35" s="12"/>
      <c r="K35" s="12"/>
      <c r="L35" s="12"/>
      <c r="M35" s="12"/>
      <c r="N35" s="12"/>
      <c r="O35" s="12"/>
      <c r="P35" s="8"/>
      <c r="Q35" s="8"/>
      <c r="R35" s="8"/>
    </row>
    <row r="36" spans="1:18" ht="18" customHeight="1" x14ac:dyDescent="0.3">
      <c r="A36" s="97" t="s">
        <v>54</v>
      </c>
      <c r="B36" s="98"/>
      <c r="C36" s="11" t="s">
        <v>53</v>
      </c>
      <c r="D36" s="10">
        <f t="shared" ref="D36:O36" si="21">D24-D4</f>
        <v>-9.3301764460579556E-2</v>
      </c>
      <c r="E36" s="10">
        <f t="shared" si="21"/>
        <v>-7.4851151590519222E-2</v>
      </c>
      <c r="F36" s="10">
        <f t="shared" si="21"/>
        <v>-0.13173253014844188</v>
      </c>
      <c r="G36" s="10">
        <f t="shared" si="21"/>
        <v>-0.10182153715318287</v>
      </c>
      <c r="H36" s="10">
        <f t="shared" si="21"/>
        <v>-0.10847794343523616</v>
      </c>
      <c r="I36" s="10">
        <f t="shared" si="21"/>
        <v>-0.11362050787284292</v>
      </c>
      <c r="J36" s="10">
        <f t="shared" si="21"/>
        <v>0.36665495038811718</v>
      </c>
      <c r="K36" s="10">
        <f t="shared" si="21"/>
        <v>0.34631970195063422</v>
      </c>
      <c r="L36" s="10">
        <f t="shared" si="21"/>
        <v>0.62419827002668482</v>
      </c>
      <c r="M36" s="10">
        <f t="shared" si="21"/>
        <v>0.71511351632243514</v>
      </c>
      <c r="N36" s="10">
        <f t="shared" si="21"/>
        <v>0.47083662951549937</v>
      </c>
      <c r="O36" s="10">
        <f t="shared" si="21"/>
        <v>0.31051853125399725</v>
      </c>
      <c r="P36" s="8"/>
      <c r="Q36" s="8"/>
      <c r="R36" s="8"/>
    </row>
    <row r="37" spans="1:18" ht="18" customHeight="1" x14ac:dyDescent="0.3">
      <c r="A37" s="99"/>
      <c r="B37" s="100"/>
      <c r="C37" s="11" t="s">
        <v>52</v>
      </c>
      <c r="D37" s="10">
        <f t="shared" ref="D37:O37" si="22">D13+D14-D25</f>
        <v>-9.3302015688689913E-2</v>
      </c>
      <c r="E37" s="10">
        <f t="shared" si="22"/>
        <v>-7.4851245972352418E-2</v>
      </c>
      <c r="F37" s="10">
        <f t="shared" si="22"/>
        <v>-0.13173240361756033</v>
      </c>
      <c r="G37" s="10">
        <f t="shared" si="22"/>
        <v>-0.10182177038327182</v>
      </c>
      <c r="H37" s="10">
        <f t="shared" si="22"/>
        <v>-0.10847783458549752</v>
      </c>
      <c r="I37" s="10">
        <f t="shared" si="22"/>
        <v>-0.11362058015216756</v>
      </c>
      <c r="J37" s="10">
        <f t="shared" si="22"/>
        <v>0.36665121891902802</v>
      </c>
      <c r="K37" s="10">
        <f t="shared" si="22"/>
        <v>0.34632047652356635</v>
      </c>
      <c r="L37" s="10">
        <f t="shared" si="22"/>
        <v>0.62419350863381073</v>
      </c>
      <c r="M37" s="10">
        <f t="shared" si="22"/>
        <v>0.71511993715632793</v>
      </c>
      <c r="N37" s="10">
        <f t="shared" si="22"/>
        <v>0.47083723466370636</v>
      </c>
      <c r="O37" s="10">
        <f t="shared" si="22"/>
        <v>0.31051955553257155</v>
      </c>
      <c r="P37" s="8"/>
      <c r="Q37" s="8"/>
      <c r="R37" s="8"/>
    </row>
    <row r="38" spans="1:18" x14ac:dyDescent="0.3">
      <c r="D38" s="91">
        <f t="shared" ref="D38:O38" si="23">D36-D37</f>
        <v>2.5122811035671599E-7</v>
      </c>
      <c r="E38" s="91">
        <f t="shared" si="23"/>
        <v>9.438183319609994E-8</v>
      </c>
      <c r="F38" s="91">
        <f t="shared" si="23"/>
        <v>-1.2653088155012426E-7</v>
      </c>
      <c r="G38" s="91">
        <f t="shared" si="23"/>
        <v>2.3323008895015374E-7</v>
      </c>
      <c r="H38" s="91">
        <f t="shared" si="23"/>
        <v>-1.0884973863922731E-7</v>
      </c>
      <c r="I38" s="91">
        <f t="shared" si="23"/>
        <v>7.2279324636603803E-8</v>
      </c>
      <c r="J38" s="91">
        <f t="shared" si="23"/>
        <v>3.7314690891632196E-6</v>
      </c>
      <c r="K38" s="91">
        <f t="shared" si="23"/>
        <v>-7.7457293212734868E-7</v>
      </c>
      <c r="L38" s="91">
        <f t="shared" si="23"/>
        <v>4.7613928740863898E-6</v>
      </c>
      <c r="M38" s="91">
        <f t="shared" si="23"/>
        <v>-6.4208338927951303E-6</v>
      </c>
      <c r="N38" s="91">
        <f t="shared" si="23"/>
        <v>-6.0514820698909233E-7</v>
      </c>
      <c r="O38" s="91">
        <f t="shared" si="23"/>
        <v>-1.0242785742908822E-6</v>
      </c>
      <c r="P38" s="8"/>
      <c r="Q38" s="8"/>
      <c r="R38" s="8"/>
    </row>
    <row r="39" spans="1:18" ht="22.2" x14ac:dyDescent="0.3">
      <c r="A39" s="58" t="s">
        <v>102</v>
      </c>
      <c r="D39" s="8">
        <f>((D16^D6)/(D5*(D9^(1-D6)))*(D4-((1-D9)*(D8*D10*((1-D9)^(D10-1))*(D16^(D10-1))-D11)+D9*D12)+D13+D14))^(1/D7)</f>
        <v>1.0716672708208572</v>
      </c>
      <c r="E39" s="8">
        <f t="shared" ref="E39:O39" si="24">((E16^E6)/(E5*(E9^(1-E6)))*(E4-((1-E9)*(E8*E10*((1-E9)^(E10-1))*(E16^(E10-1))-E11)+E9*E12)+E13+E14))^(1/E7)</f>
        <v>1.1054020822724302</v>
      </c>
      <c r="F39" s="8">
        <f t="shared" si="24"/>
        <v>1.110638445400594</v>
      </c>
      <c r="G39" s="8">
        <f t="shared" si="24"/>
        <v>1.0817617234877677</v>
      </c>
      <c r="H39" s="8">
        <f t="shared" si="24"/>
        <v>1.0818151428968463</v>
      </c>
      <c r="I39" s="8">
        <f t="shared" si="24"/>
        <v>1.1266474108933657</v>
      </c>
      <c r="J39" s="8">
        <f t="shared" si="24"/>
        <v>0.69946986603592254</v>
      </c>
      <c r="K39" s="8">
        <f t="shared" si="24"/>
        <v>0.73275315156342757</v>
      </c>
      <c r="L39" s="8">
        <f t="shared" si="24"/>
        <v>0.6095953669511277</v>
      </c>
      <c r="M39" s="8">
        <f t="shared" si="24"/>
        <v>0.58592398822404423</v>
      </c>
      <c r="N39" s="8">
        <f t="shared" si="24"/>
        <v>0.62846276533787571</v>
      </c>
      <c r="O39" s="8">
        <f t="shared" si="24"/>
        <v>0.67783063525854059</v>
      </c>
      <c r="P39" s="8"/>
      <c r="Q39" s="8"/>
      <c r="R39" s="8"/>
    </row>
    <row r="40" spans="1:18" x14ac:dyDescent="0.3">
      <c r="D40" s="91">
        <f>D39-D18</f>
        <v>-3.7058486812568958E-6</v>
      </c>
      <c r="E40" s="91">
        <f t="shared" ref="E40:O40" si="25">E39-E18</f>
        <v>-1.6449186688305417E-6</v>
      </c>
      <c r="F40" s="91">
        <f t="shared" si="25"/>
        <v>1.5297238120659529E-6</v>
      </c>
      <c r="G40" s="91">
        <f t="shared" si="25"/>
        <v>-3.2804193605961984E-6</v>
      </c>
      <c r="H40" s="91">
        <f t="shared" si="25"/>
        <v>1.4675568875688327E-6</v>
      </c>
      <c r="I40" s="91">
        <f t="shared" si="25"/>
        <v>-1.2009000249779689E-6</v>
      </c>
      <c r="J40" s="91">
        <f t="shared" si="25"/>
        <v>1.6589821355328382E-5</v>
      </c>
      <c r="K40" s="91">
        <f t="shared" si="25"/>
        <v>-3.8568366317326408E-6</v>
      </c>
      <c r="L40" s="91">
        <f t="shared" si="25"/>
        <v>1.0145123157778713E-5</v>
      </c>
      <c r="M40" s="91">
        <f t="shared" si="25"/>
        <v>-1.1346892269892273E-5</v>
      </c>
      <c r="N40" s="91">
        <f t="shared" si="25"/>
        <v>-1.8160464656524766E-6</v>
      </c>
      <c r="O40" s="91">
        <f t="shared" si="25"/>
        <v>-4.8127836093092569E-6</v>
      </c>
      <c r="P40" s="9"/>
      <c r="Q40" s="9"/>
      <c r="R40" s="9"/>
    </row>
    <row r="41" spans="1:18" x14ac:dyDescent="0.3">
      <c r="D41" s="8"/>
      <c r="E41" s="8"/>
      <c r="F41" s="8"/>
      <c r="G41" s="8"/>
      <c r="H41" s="8"/>
      <c r="I41" s="8"/>
      <c r="J41" s="8"/>
      <c r="K41" s="8"/>
      <c r="L41" s="8"/>
      <c r="M41" s="8"/>
      <c r="N41" s="8"/>
      <c r="O41" s="8"/>
      <c r="P41" s="8"/>
      <c r="Q41" s="8"/>
      <c r="R41" s="8"/>
    </row>
    <row r="42" spans="1:18" x14ac:dyDescent="0.3">
      <c r="D42"/>
      <c r="E42" s="7"/>
      <c r="F42" s="7"/>
      <c r="G42" s="7"/>
      <c r="H42" s="7"/>
      <c r="I42" s="7"/>
      <c r="J42" s="7"/>
      <c r="K42" s="7"/>
      <c r="L42" s="7"/>
      <c r="M42" s="7"/>
      <c r="N42" s="7"/>
      <c r="O42" s="7"/>
    </row>
    <row r="43" spans="1:18" x14ac:dyDescent="0.3">
      <c r="D43" s="8"/>
      <c r="E43" s="7"/>
      <c r="F43" s="7"/>
      <c r="G43" s="7"/>
      <c r="H43" s="7"/>
      <c r="I43" s="7"/>
      <c r="J43" s="7"/>
      <c r="K43" s="7"/>
      <c r="L43" s="7"/>
      <c r="M43" s="7"/>
      <c r="N43" s="7"/>
      <c r="O43" s="7"/>
    </row>
    <row r="44" spans="1:18" x14ac:dyDescent="0.3">
      <c r="D44" s="8"/>
      <c r="E44" s="7"/>
      <c r="F44" s="7"/>
      <c r="G44" s="7"/>
      <c r="H44" s="7"/>
      <c r="I44" s="7"/>
      <c r="J44" s="7"/>
      <c r="K44" s="7"/>
      <c r="L44" s="7"/>
      <c r="M44" s="7"/>
      <c r="N44" s="7"/>
      <c r="O44" s="7"/>
    </row>
  </sheetData>
  <mergeCells count="21">
    <mergeCell ref="A25:C25"/>
    <mergeCell ref="E2:I2"/>
    <mergeCell ref="A1:C3"/>
    <mergeCell ref="D1:I1"/>
    <mergeCell ref="D2:D3"/>
    <mergeCell ref="J1:O1"/>
    <mergeCell ref="J2:J3"/>
    <mergeCell ref="K2:O2"/>
    <mergeCell ref="A34:C34"/>
    <mergeCell ref="A36:B37"/>
    <mergeCell ref="A27:B30"/>
    <mergeCell ref="A16:C17"/>
    <mergeCell ref="A18:C19"/>
    <mergeCell ref="A20:C21"/>
    <mergeCell ref="A22:C23"/>
    <mergeCell ref="A33:C33"/>
    <mergeCell ref="A31:C31"/>
    <mergeCell ref="A32:C32"/>
    <mergeCell ref="A4:B15"/>
    <mergeCell ref="A26:C26"/>
    <mergeCell ref="A24:C24"/>
  </mergeCells>
  <phoneticPr fontId="7"/>
  <conditionalFormatting sqref="E4:I15">
    <cfRule type="cellIs" dxfId="17" priority="3" operator="equal">
      <formula>$D4</formula>
    </cfRule>
    <cfRule type="cellIs" dxfId="16" priority="4" operator="notEqual">
      <formula>$D4</formula>
    </cfRule>
  </conditionalFormatting>
  <conditionalFormatting sqref="K4:O15">
    <cfRule type="cellIs" dxfId="15" priority="1" operator="equal">
      <formula>$J4</formula>
    </cfRule>
    <cfRule type="cellIs" dxfId="14" priority="2" operator="notEqual">
      <formula>$J4</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5D480-D8F9-4221-A4E0-5ED204E86CA8}">
  <dimension ref="A1:W42"/>
  <sheetViews>
    <sheetView showGridLines="0" zoomScale="115" zoomScaleNormal="115" workbookViewId="0">
      <selection activeCell="R6" sqref="R6"/>
    </sheetView>
  </sheetViews>
  <sheetFormatPr defaultRowHeight="22.2" x14ac:dyDescent="0.3"/>
  <cols>
    <col min="1" max="1" width="4.44140625" style="58" customWidth="1"/>
    <col min="2" max="2" width="5.6640625" style="58" customWidth="1"/>
    <col min="3" max="3" width="5.88671875" style="58" customWidth="1"/>
    <col min="4" max="21" width="10.88671875" style="60" customWidth="1"/>
    <col min="22" max="23" width="8.88671875" style="59"/>
    <col min="24" max="16384" width="8.88671875" style="58"/>
  </cols>
  <sheetData>
    <row r="1" spans="1:21" ht="18" customHeight="1" x14ac:dyDescent="0.3">
      <c r="A1" s="124" t="s">
        <v>91</v>
      </c>
      <c r="B1" s="110"/>
      <c r="C1" s="110"/>
      <c r="D1" s="109" t="s">
        <v>99</v>
      </c>
      <c r="E1" s="110"/>
      <c r="F1" s="128" t="s">
        <v>98</v>
      </c>
      <c r="G1" s="159"/>
      <c r="H1" s="159"/>
      <c r="I1" s="159"/>
      <c r="J1" s="159"/>
      <c r="K1" s="159"/>
      <c r="L1" s="159"/>
      <c r="M1" s="159"/>
      <c r="N1" s="159"/>
      <c r="O1" s="159"/>
      <c r="P1" s="159"/>
      <c r="Q1" s="160"/>
      <c r="R1" s="158"/>
      <c r="S1" s="158"/>
      <c r="T1" s="85"/>
      <c r="U1" s="86"/>
    </row>
    <row r="2" spans="1:21" ht="18" customHeight="1" x14ac:dyDescent="0.3">
      <c r="A2" s="110"/>
      <c r="B2" s="110"/>
      <c r="C2" s="110"/>
      <c r="D2" s="110"/>
      <c r="E2" s="110"/>
      <c r="F2" s="109" t="s">
        <v>84</v>
      </c>
      <c r="G2" s="110"/>
      <c r="H2" s="109" t="s">
        <v>83</v>
      </c>
      <c r="I2" s="110"/>
      <c r="J2" s="109" t="s">
        <v>74</v>
      </c>
      <c r="K2" s="110"/>
      <c r="L2" s="109" t="s">
        <v>97</v>
      </c>
      <c r="M2" s="110"/>
      <c r="N2" s="109" t="s">
        <v>96</v>
      </c>
      <c r="O2" s="110"/>
      <c r="P2" s="109" t="s">
        <v>103</v>
      </c>
      <c r="Q2" s="110"/>
      <c r="R2" s="138"/>
      <c r="S2" s="139"/>
      <c r="T2" s="152" t="s">
        <v>100</v>
      </c>
      <c r="U2" s="110"/>
    </row>
    <row r="3" spans="1:21" ht="18" customHeight="1" x14ac:dyDescent="0.3">
      <c r="A3" s="110"/>
      <c r="B3" s="110"/>
      <c r="C3" s="110"/>
      <c r="D3" s="82" t="s">
        <v>95</v>
      </c>
      <c r="E3" s="81" t="s">
        <v>94</v>
      </c>
      <c r="F3" s="82" t="s">
        <v>95</v>
      </c>
      <c r="G3" s="81" t="s">
        <v>94</v>
      </c>
      <c r="H3" s="82" t="s">
        <v>95</v>
      </c>
      <c r="I3" s="81" t="s">
        <v>94</v>
      </c>
      <c r="J3" s="82" t="s">
        <v>95</v>
      </c>
      <c r="K3" s="81" t="s">
        <v>94</v>
      </c>
      <c r="L3" s="82" t="s">
        <v>95</v>
      </c>
      <c r="M3" s="81" t="s">
        <v>94</v>
      </c>
      <c r="N3" s="82" t="s">
        <v>95</v>
      </c>
      <c r="O3" s="81" t="s">
        <v>94</v>
      </c>
      <c r="P3" s="82" t="s">
        <v>95</v>
      </c>
      <c r="Q3" s="81" t="s">
        <v>94</v>
      </c>
      <c r="R3" s="140"/>
      <c r="S3" s="141"/>
      <c r="T3" s="129" t="s">
        <v>95</v>
      </c>
      <c r="U3" s="81" t="s">
        <v>94</v>
      </c>
    </row>
    <row r="4" spans="1:21" ht="18" customHeight="1" x14ac:dyDescent="0.3">
      <c r="A4" s="127" t="s">
        <v>85</v>
      </c>
      <c r="B4" s="127"/>
      <c r="C4" s="80" t="s">
        <v>84</v>
      </c>
      <c r="D4" s="79">
        <v>0.2</v>
      </c>
      <c r="E4" s="78">
        <v>0.2</v>
      </c>
      <c r="F4" s="79">
        <v>0.25</v>
      </c>
      <c r="G4" s="78">
        <v>0.15</v>
      </c>
      <c r="H4" s="79">
        <v>0.2</v>
      </c>
      <c r="I4" s="78">
        <v>0.2</v>
      </c>
      <c r="J4" s="79">
        <v>0.2</v>
      </c>
      <c r="K4" s="78">
        <v>0.2</v>
      </c>
      <c r="L4" s="79">
        <v>0.25</v>
      </c>
      <c r="M4" s="78">
        <v>0.15</v>
      </c>
      <c r="N4" s="79">
        <v>0.25</v>
      </c>
      <c r="O4" s="78">
        <v>0.15</v>
      </c>
      <c r="P4" s="79">
        <v>0.25</v>
      </c>
      <c r="Q4" s="78">
        <v>0.15</v>
      </c>
      <c r="R4" s="142"/>
      <c r="S4" s="143"/>
      <c r="T4" s="130">
        <v>0.25</v>
      </c>
      <c r="U4" s="78">
        <v>0.15</v>
      </c>
    </row>
    <row r="5" spans="1:21" ht="18" customHeight="1" x14ac:dyDescent="0.3">
      <c r="A5" s="127"/>
      <c r="B5" s="127"/>
      <c r="C5" s="77" t="s">
        <v>83</v>
      </c>
      <c r="D5" s="76">
        <v>0.5</v>
      </c>
      <c r="E5" s="75">
        <v>0.5</v>
      </c>
      <c r="F5" s="76">
        <v>0.5</v>
      </c>
      <c r="G5" s="75">
        <v>0.5</v>
      </c>
      <c r="H5" s="76">
        <v>0.38</v>
      </c>
      <c r="I5" s="75">
        <v>0.66</v>
      </c>
      <c r="J5" s="76">
        <v>0.5</v>
      </c>
      <c r="K5" s="75">
        <v>0.5</v>
      </c>
      <c r="L5" s="76">
        <v>0.38</v>
      </c>
      <c r="M5" s="75">
        <v>0.66</v>
      </c>
      <c r="N5" s="76">
        <v>0.5</v>
      </c>
      <c r="O5" s="75">
        <v>0.5</v>
      </c>
      <c r="P5" s="76">
        <v>0.55000000000000004</v>
      </c>
      <c r="Q5" s="75">
        <v>0.45</v>
      </c>
      <c r="R5" s="142"/>
      <c r="S5" s="143"/>
      <c r="T5" s="131">
        <v>0.66</v>
      </c>
      <c r="U5" s="75">
        <v>0.38</v>
      </c>
    </row>
    <row r="6" spans="1:21" ht="18" customHeight="1" x14ac:dyDescent="0.3">
      <c r="A6" s="127"/>
      <c r="B6" s="127"/>
      <c r="C6" s="77" t="s">
        <v>80</v>
      </c>
      <c r="D6" s="76">
        <v>1</v>
      </c>
      <c r="E6" s="75">
        <v>1</v>
      </c>
      <c r="F6" s="76">
        <v>1</v>
      </c>
      <c r="G6" s="75">
        <v>1</v>
      </c>
      <c r="H6" s="76">
        <v>1</v>
      </c>
      <c r="I6" s="75">
        <v>1</v>
      </c>
      <c r="J6" s="76">
        <v>1</v>
      </c>
      <c r="K6" s="75">
        <v>1</v>
      </c>
      <c r="L6" s="76">
        <v>1</v>
      </c>
      <c r="M6" s="75">
        <v>1</v>
      </c>
      <c r="N6" s="76">
        <v>1</v>
      </c>
      <c r="O6" s="75">
        <v>1</v>
      </c>
      <c r="P6" s="76">
        <v>1</v>
      </c>
      <c r="Q6" s="75">
        <v>1</v>
      </c>
      <c r="R6" s="142"/>
      <c r="S6" s="143"/>
      <c r="T6" s="131">
        <v>1</v>
      </c>
      <c r="U6" s="75">
        <v>1</v>
      </c>
    </row>
    <row r="7" spans="1:21" ht="18" customHeight="1" x14ac:dyDescent="0.3">
      <c r="A7" s="127"/>
      <c r="B7" s="127"/>
      <c r="C7" s="77" t="s">
        <v>79</v>
      </c>
      <c r="D7" s="76">
        <v>0.2</v>
      </c>
      <c r="E7" s="75">
        <v>0.2</v>
      </c>
      <c r="F7" s="76">
        <v>0.2</v>
      </c>
      <c r="G7" s="75">
        <v>0.2</v>
      </c>
      <c r="H7" s="76">
        <v>0.2</v>
      </c>
      <c r="I7" s="75">
        <v>0.2</v>
      </c>
      <c r="J7" s="76">
        <v>0.2</v>
      </c>
      <c r="K7" s="75">
        <v>0.2</v>
      </c>
      <c r="L7" s="76">
        <v>0.2</v>
      </c>
      <c r="M7" s="75">
        <v>0.2</v>
      </c>
      <c r="N7" s="76">
        <v>0.2</v>
      </c>
      <c r="O7" s="75">
        <v>0.2</v>
      </c>
      <c r="P7" s="76">
        <v>0.25</v>
      </c>
      <c r="Q7" s="75">
        <v>0.15</v>
      </c>
      <c r="R7" s="142"/>
      <c r="S7" s="143"/>
      <c r="T7" s="131">
        <v>0.2</v>
      </c>
      <c r="U7" s="75">
        <v>0.2</v>
      </c>
    </row>
    <row r="8" spans="1:21" ht="18" customHeight="1" x14ac:dyDescent="0.3">
      <c r="A8" s="127"/>
      <c r="B8" s="127"/>
      <c r="C8" s="77" t="s">
        <v>78</v>
      </c>
      <c r="D8" s="76">
        <v>0.35</v>
      </c>
      <c r="E8" s="75">
        <v>0.35</v>
      </c>
      <c r="F8" s="76">
        <v>0.35</v>
      </c>
      <c r="G8" s="75">
        <v>0.35</v>
      </c>
      <c r="H8" s="76">
        <v>0.35</v>
      </c>
      <c r="I8" s="75">
        <v>0.35</v>
      </c>
      <c r="J8" s="76">
        <v>0.35</v>
      </c>
      <c r="K8" s="75">
        <v>0.35</v>
      </c>
      <c r="L8" s="76">
        <v>0.35</v>
      </c>
      <c r="M8" s="75">
        <v>0.35</v>
      </c>
      <c r="N8" s="76">
        <v>0.35</v>
      </c>
      <c r="O8" s="75">
        <v>0.35</v>
      </c>
      <c r="P8" s="76">
        <v>0.35</v>
      </c>
      <c r="Q8" s="75">
        <v>0.35</v>
      </c>
      <c r="R8" s="142"/>
      <c r="S8" s="143"/>
      <c r="T8" s="131">
        <v>0.35</v>
      </c>
      <c r="U8" s="75">
        <v>0.35</v>
      </c>
    </row>
    <row r="9" spans="1:21" ht="18" customHeight="1" x14ac:dyDescent="0.3">
      <c r="A9" s="127"/>
      <c r="B9" s="127"/>
      <c r="C9" s="77" t="s">
        <v>77</v>
      </c>
      <c r="D9" s="76">
        <v>0.1</v>
      </c>
      <c r="E9" s="75">
        <v>0.1</v>
      </c>
      <c r="F9" s="76">
        <v>0.1</v>
      </c>
      <c r="G9" s="75">
        <v>0.1</v>
      </c>
      <c r="H9" s="76">
        <v>0.1</v>
      </c>
      <c r="I9" s="75">
        <v>0.1</v>
      </c>
      <c r="J9" s="76">
        <v>0.1</v>
      </c>
      <c r="K9" s="75">
        <v>0.1</v>
      </c>
      <c r="L9" s="76">
        <v>0.1</v>
      </c>
      <c r="M9" s="75">
        <v>0.1</v>
      </c>
      <c r="N9" s="76">
        <v>0.1</v>
      </c>
      <c r="O9" s="75">
        <v>0.1</v>
      </c>
      <c r="P9" s="76">
        <v>0.1</v>
      </c>
      <c r="Q9" s="75">
        <v>0.1</v>
      </c>
      <c r="R9" s="142"/>
      <c r="S9" s="143"/>
      <c r="T9" s="131">
        <v>0.1</v>
      </c>
      <c r="U9" s="75">
        <v>0.1</v>
      </c>
    </row>
    <row r="10" spans="1:21" ht="18" customHeight="1" x14ac:dyDescent="0.3">
      <c r="A10" s="127"/>
      <c r="B10" s="127"/>
      <c r="C10" s="77" t="s">
        <v>76</v>
      </c>
      <c r="D10" s="76">
        <v>0.05</v>
      </c>
      <c r="E10" s="75">
        <v>0.05</v>
      </c>
      <c r="F10" s="76">
        <v>0.05</v>
      </c>
      <c r="G10" s="75">
        <v>0.05</v>
      </c>
      <c r="H10" s="76">
        <v>0.05</v>
      </c>
      <c r="I10" s="75">
        <v>0.05</v>
      </c>
      <c r="J10" s="76">
        <v>0.05</v>
      </c>
      <c r="K10" s="75">
        <v>0.05</v>
      </c>
      <c r="L10" s="76">
        <v>0.05</v>
      </c>
      <c r="M10" s="75">
        <v>0.05</v>
      </c>
      <c r="N10" s="76">
        <v>0.05</v>
      </c>
      <c r="O10" s="75">
        <v>0.05</v>
      </c>
      <c r="P10" s="76">
        <v>0.05</v>
      </c>
      <c r="Q10" s="75">
        <v>0.05</v>
      </c>
      <c r="R10" s="142"/>
      <c r="S10" s="143"/>
      <c r="T10" s="131">
        <v>0.05</v>
      </c>
      <c r="U10" s="75">
        <v>0.05</v>
      </c>
    </row>
    <row r="11" spans="1:21" ht="18" customHeight="1" x14ac:dyDescent="0.3">
      <c r="A11" s="127"/>
      <c r="B11" s="127"/>
      <c r="C11" s="77" t="s">
        <v>75</v>
      </c>
      <c r="D11" s="76">
        <v>2E-3</v>
      </c>
      <c r="E11" s="75">
        <v>2E-3</v>
      </c>
      <c r="F11" s="76">
        <v>2E-3</v>
      </c>
      <c r="G11" s="75">
        <v>2E-3</v>
      </c>
      <c r="H11" s="76">
        <v>2E-3</v>
      </c>
      <c r="I11" s="75">
        <v>2E-3</v>
      </c>
      <c r="J11" s="76">
        <v>2E-3</v>
      </c>
      <c r="K11" s="75">
        <v>2E-3</v>
      </c>
      <c r="L11" s="76">
        <v>2E-3</v>
      </c>
      <c r="M11" s="75">
        <v>2E-3</v>
      </c>
      <c r="N11" s="76">
        <v>2E-3</v>
      </c>
      <c r="O11" s="75">
        <v>2E-3</v>
      </c>
      <c r="P11" s="76">
        <v>2E-3</v>
      </c>
      <c r="Q11" s="75">
        <v>2E-3</v>
      </c>
      <c r="R11" s="142"/>
      <c r="S11" s="143"/>
      <c r="T11" s="131">
        <v>2E-3</v>
      </c>
      <c r="U11" s="75">
        <v>2E-3</v>
      </c>
    </row>
    <row r="12" spans="1:21" ht="18" customHeight="1" x14ac:dyDescent="0.3">
      <c r="A12" s="127"/>
      <c r="B12" s="127"/>
      <c r="C12" s="74" t="s">
        <v>74</v>
      </c>
      <c r="D12" s="73">
        <v>0.05</v>
      </c>
      <c r="E12" s="72">
        <v>0.05</v>
      </c>
      <c r="F12" s="73">
        <v>0.05</v>
      </c>
      <c r="G12" s="72">
        <v>0.05</v>
      </c>
      <c r="H12" s="73">
        <v>0.05</v>
      </c>
      <c r="I12" s="72">
        <v>0.05</v>
      </c>
      <c r="J12" s="73">
        <v>0.11</v>
      </c>
      <c r="K12" s="72">
        <v>6.0000000000000001E-3</v>
      </c>
      <c r="L12" s="73">
        <v>0.05</v>
      </c>
      <c r="M12" s="72">
        <v>0.05</v>
      </c>
      <c r="N12" s="73">
        <v>0.11</v>
      </c>
      <c r="O12" s="72">
        <v>6.0000000000000001E-3</v>
      </c>
      <c r="P12" s="73">
        <v>7.4999999999999997E-2</v>
      </c>
      <c r="Q12" s="72">
        <v>2.5000000000000001E-2</v>
      </c>
      <c r="R12" s="142"/>
      <c r="S12" s="143"/>
      <c r="T12" s="132">
        <v>0.11</v>
      </c>
      <c r="U12" s="72">
        <v>6.0000000000000001E-3</v>
      </c>
    </row>
    <row r="13" spans="1:21" ht="18" customHeight="1" x14ac:dyDescent="0.3">
      <c r="A13" s="96" t="s">
        <v>72</v>
      </c>
      <c r="B13" s="96"/>
      <c r="C13" s="96"/>
      <c r="D13" s="89">
        <v>3.3540199999999998</v>
      </c>
      <c r="E13" s="90">
        <v>3.3540199999999998</v>
      </c>
      <c r="F13" s="89">
        <v>2.8569</v>
      </c>
      <c r="G13" s="90">
        <v>4.0744100000000003</v>
      </c>
      <c r="H13" s="89">
        <v>2.8515000000000001</v>
      </c>
      <c r="I13" s="90">
        <v>4.0055699999999996</v>
      </c>
      <c r="J13" s="89">
        <v>2.8826200000000002</v>
      </c>
      <c r="K13" s="90">
        <v>4.0860900000000004</v>
      </c>
      <c r="L13" s="89">
        <v>2.4167800000000002</v>
      </c>
      <c r="M13" s="90">
        <v>4.82186</v>
      </c>
      <c r="N13" s="89">
        <v>2.6816599999999999</v>
      </c>
      <c r="O13" s="90">
        <v>5.3127800000000001</v>
      </c>
      <c r="P13" s="89">
        <v>2.9174899999999999</v>
      </c>
      <c r="Q13" s="90">
        <v>4.2772800000000002</v>
      </c>
      <c r="R13" s="142"/>
      <c r="S13" s="143"/>
      <c r="T13" s="133">
        <v>3.09762</v>
      </c>
      <c r="U13" s="90">
        <v>4.4443900000000003</v>
      </c>
    </row>
    <row r="14" spans="1:21" ht="18" customHeight="1" x14ac:dyDescent="0.3">
      <c r="A14" s="96"/>
      <c r="B14" s="96"/>
      <c r="C14" s="96"/>
      <c r="D14" s="87">
        <f>D13/$D13-1</f>
        <v>0</v>
      </c>
      <c r="E14" s="88">
        <f>E13/$E13-1</f>
        <v>0</v>
      </c>
      <c r="F14" s="87">
        <f>F13/$D13-1</f>
        <v>-0.14821617044621072</v>
      </c>
      <c r="G14" s="88">
        <f>G13/$E13-1</f>
        <v>0.21478405018455482</v>
      </c>
      <c r="H14" s="87">
        <f>H13/$D13-1</f>
        <v>-0.14982617873477189</v>
      </c>
      <c r="I14" s="88">
        <f>I13/$E13-1</f>
        <v>0.19425942600223012</v>
      </c>
      <c r="J14" s="87">
        <f>J13/$D13-1</f>
        <v>-0.14054776059773033</v>
      </c>
      <c r="K14" s="88">
        <f>K13/$E13-1</f>
        <v>0.21826643848277616</v>
      </c>
      <c r="L14" s="87">
        <f>L13/$D13-1</f>
        <v>-0.27943780895760895</v>
      </c>
      <c r="M14" s="88">
        <f>M13/$E13-1</f>
        <v>0.43763603079289948</v>
      </c>
      <c r="N14" s="87">
        <f>N13/$D13-1</f>
        <v>-0.20046392090685206</v>
      </c>
      <c r="O14" s="88">
        <f>O13/$E13-1</f>
        <v>0.58400367320409541</v>
      </c>
      <c r="P14" s="87">
        <f>P13/$D13-1</f>
        <v>-0.13015128114918806</v>
      </c>
      <c r="Q14" s="88">
        <f>Q13/$E13-1</f>
        <v>0.27526967638833422</v>
      </c>
      <c r="R14" s="144"/>
      <c r="S14" s="145"/>
      <c r="T14" s="134">
        <f>T13/$D13-1</f>
        <v>-7.6445578738349673E-2</v>
      </c>
      <c r="U14" s="88">
        <f>U13/$E13-1</f>
        <v>0.32509346992564159</v>
      </c>
    </row>
    <row r="15" spans="1:21" ht="18" customHeight="1" x14ac:dyDescent="0.3">
      <c r="A15" s="96" t="s">
        <v>71</v>
      </c>
      <c r="B15" s="96"/>
      <c r="C15" s="96"/>
      <c r="D15" s="89">
        <f t="shared" ref="D15:U15" si="0">(D13/D5)*(D4-((1-D7)*(D6*D8*((1-D7)^(D8-1))*(D13^(D8-1))-D9)+D7*D10)+D11+D12)</f>
        <v>1.1711454958197027</v>
      </c>
      <c r="E15" s="90">
        <f t="shared" si="0"/>
        <v>1.1711454958197027</v>
      </c>
      <c r="F15" s="89">
        <f t="shared" si="0"/>
        <v>1.1906817342411125</v>
      </c>
      <c r="G15" s="90">
        <f t="shared" si="0"/>
        <v>1.1579514293707358</v>
      </c>
      <c r="H15" s="89">
        <f t="shared" si="0"/>
        <v>1.1870170679397001</v>
      </c>
      <c r="I15" s="90">
        <f t="shared" si="0"/>
        <v>1.1570861828732413</v>
      </c>
      <c r="J15" s="89">
        <f t="shared" si="0"/>
        <v>1.2645327024461044</v>
      </c>
      <c r="K15" s="90">
        <f t="shared" si="0"/>
        <v>1.2122773590210558</v>
      </c>
      <c r="L15" s="89">
        <f t="shared" si="0"/>
        <v>1.2057910509085097</v>
      </c>
      <c r="M15" s="90">
        <f t="shared" si="0"/>
        <v>1.1365803393205438</v>
      </c>
      <c r="N15" s="89">
        <f t="shared" si="0"/>
        <v>1.4025866259951723</v>
      </c>
      <c r="O15" s="90">
        <f t="shared" si="0"/>
        <v>1.2610662658835781</v>
      </c>
      <c r="P15" s="89">
        <f t="shared" ref="P15:Q15" si="1">(P13/P5)*(P4-((1-P7)*(P6*P8*((1-P7)^(P8-1))*(P13^(P8-1))-P9)+P7*P10)+P11+P12)</f>
        <v>1.229104467380997</v>
      </c>
      <c r="Q15" s="90">
        <f t="shared" si="1"/>
        <v>1.1970686252085188</v>
      </c>
      <c r="R15" s="142"/>
      <c r="S15" s="143"/>
      <c r="T15" s="133">
        <f t="shared" si="0"/>
        <v>1.2989728735305164</v>
      </c>
      <c r="U15" s="90">
        <f t="shared" si="0"/>
        <v>1.2308133343980354</v>
      </c>
    </row>
    <row r="16" spans="1:21" ht="18" customHeight="1" x14ac:dyDescent="0.3">
      <c r="A16" s="96"/>
      <c r="B16" s="96"/>
      <c r="C16" s="96"/>
      <c r="D16" s="87">
        <f>D15/$D15-1</f>
        <v>0</v>
      </c>
      <c r="E16" s="88">
        <f>E15/$E15-1</f>
        <v>0</v>
      </c>
      <c r="F16" s="87">
        <f>F15/$D15-1</f>
        <v>1.6681307737717033E-2</v>
      </c>
      <c r="G16" s="88">
        <f>G15/$E15-1</f>
        <v>-1.126594987220797E-2</v>
      </c>
      <c r="H16" s="87">
        <f>H15/$D15-1</f>
        <v>1.3552177911838825E-2</v>
      </c>
      <c r="I16" s="88">
        <f>I15/$E15-1</f>
        <v>-1.2004753462866002E-2</v>
      </c>
      <c r="J16" s="87">
        <f>J15/$D15-1</f>
        <v>7.9740055321681824E-2</v>
      </c>
      <c r="K16" s="88">
        <f>K15/$E15-1</f>
        <v>3.5121053146828896E-2</v>
      </c>
      <c r="L16" s="87">
        <f>L15/$D15-1</f>
        <v>2.9582622494362276E-2</v>
      </c>
      <c r="M16" s="88">
        <f>M15/$E15-1</f>
        <v>-2.9513972962826651E-2</v>
      </c>
      <c r="N16" s="87">
        <f>N15/$D15-1</f>
        <v>0.19761945121385649</v>
      </c>
      <c r="O16" s="88">
        <f>O15/$E15-1</f>
        <v>7.678018690661359E-2</v>
      </c>
      <c r="P16" s="87">
        <f>P15/$D15-1</f>
        <v>4.9489129888791394E-2</v>
      </c>
      <c r="Q16" s="88">
        <f>Q15/$E15-1</f>
        <v>2.2134849582179372E-2</v>
      </c>
      <c r="R16" s="144"/>
      <c r="S16" s="145"/>
      <c r="T16" s="134">
        <f>T15/$D15-1</f>
        <v>0.10914730762922442</v>
      </c>
      <c r="U16" s="88">
        <f>U15/$E15-1</f>
        <v>5.0948271407192047E-2</v>
      </c>
    </row>
    <row r="17" spans="1:21" ht="18" customHeight="1" x14ac:dyDescent="0.3">
      <c r="A17" s="96" t="s">
        <v>70</v>
      </c>
      <c r="B17" s="96"/>
      <c r="C17" s="96"/>
      <c r="D17" s="89">
        <f t="shared" ref="D17:U17" si="2">D6*((1-D7)^D8)*D13^D8</f>
        <v>1.4126334059718535</v>
      </c>
      <c r="E17" s="90">
        <f t="shared" si="2"/>
        <v>1.4126334059718535</v>
      </c>
      <c r="F17" s="89">
        <f t="shared" si="2"/>
        <v>1.3355026653698394</v>
      </c>
      <c r="G17" s="90">
        <f t="shared" si="2"/>
        <v>1.5121823008989494</v>
      </c>
      <c r="H17" s="89">
        <f t="shared" si="2"/>
        <v>1.3346186119511827</v>
      </c>
      <c r="I17" s="90">
        <f t="shared" si="2"/>
        <v>1.5031904551533164</v>
      </c>
      <c r="J17" s="89">
        <f t="shared" si="2"/>
        <v>1.3396985393627086</v>
      </c>
      <c r="K17" s="90">
        <f t="shared" si="2"/>
        <v>1.5136981156842062</v>
      </c>
      <c r="L17" s="89">
        <f t="shared" si="2"/>
        <v>1.2595473161564752</v>
      </c>
      <c r="M17" s="90">
        <f t="shared" si="2"/>
        <v>1.6040082744241169</v>
      </c>
      <c r="N17" s="89">
        <f t="shared" si="2"/>
        <v>1.3062394485783251</v>
      </c>
      <c r="O17" s="90">
        <f t="shared" si="2"/>
        <v>1.6593734487377461</v>
      </c>
      <c r="P17" s="89">
        <f t="shared" ref="P17:Q17" si="3">P6*((1-P7)^P8)*P13^P8</f>
        <v>1.3152997084012907</v>
      </c>
      <c r="Q17" s="90">
        <f t="shared" si="3"/>
        <v>1.5711053675890476</v>
      </c>
      <c r="R17" s="142"/>
      <c r="S17" s="143"/>
      <c r="T17" s="133">
        <f t="shared" si="2"/>
        <v>1.3738564099138835</v>
      </c>
      <c r="U17" s="90">
        <f t="shared" si="2"/>
        <v>1.5588910083678478</v>
      </c>
    </row>
    <row r="18" spans="1:21" ht="18" customHeight="1" x14ac:dyDescent="0.3">
      <c r="A18" s="96"/>
      <c r="B18" s="96"/>
      <c r="C18" s="96"/>
      <c r="D18" s="87">
        <f>D17/$D17-1</f>
        <v>0</v>
      </c>
      <c r="E18" s="88">
        <f>E17/$E17-1</f>
        <v>0</v>
      </c>
      <c r="F18" s="87">
        <f>F17/$D17-1</f>
        <v>-5.4600677200430603E-2</v>
      </c>
      <c r="G18" s="88">
        <f>G17/$E17-1</f>
        <v>7.0470438052970374E-2</v>
      </c>
      <c r="H18" s="87">
        <f>H17/$D17-1</f>
        <v>-5.5226496620330634E-2</v>
      </c>
      <c r="I18" s="88">
        <f>I17/$E17-1</f>
        <v>6.4105130742793115E-2</v>
      </c>
      <c r="J18" s="87">
        <f>J17/$D17-1</f>
        <v>-5.163042747029456E-2</v>
      </c>
      <c r="K18" s="88">
        <f>K17/$E17-1</f>
        <v>7.1543479918502184E-2</v>
      </c>
      <c r="L18" s="87">
        <f>L17/$D17-1</f>
        <v>-0.1083692974895063</v>
      </c>
      <c r="M18" s="88">
        <f>M17/$E17-1</f>
        <v>0.13547383747491271</v>
      </c>
      <c r="N18" s="87">
        <f>N17/$D17-1</f>
        <v>-7.5316042324747534E-2</v>
      </c>
      <c r="O18" s="88">
        <f>O17/$E17-1</f>
        <v>0.17466671942119483</v>
      </c>
      <c r="P18" s="87">
        <f>P17/$D17-1</f>
        <v>-6.890230484362625E-2</v>
      </c>
      <c r="Q18" s="88">
        <f>Q17/$E17-1</f>
        <v>0.11218194398296122</v>
      </c>
      <c r="R18" s="144"/>
      <c r="S18" s="145"/>
      <c r="T18" s="134">
        <f>T17/$D17-1</f>
        <v>-2.7450147995964014E-2</v>
      </c>
      <c r="U18" s="88">
        <f>U17/$E17-1</f>
        <v>0.10353542665612747</v>
      </c>
    </row>
    <row r="19" spans="1:21" ht="18" customHeight="1" x14ac:dyDescent="0.3">
      <c r="A19" s="96" t="s">
        <v>69</v>
      </c>
      <c r="B19" s="96"/>
      <c r="C19" s="96"/>
      <c r="D19" s="89">
        <f t="shared" ref="D19:U19" si="4">D6*D8*((1-D7)^(D8-1))*(D13^(D8-1))</f>
        <v>0.18426458849758973</v>
      </c>
      <c r="E19" s="90">
        <f t="shared" si="4"/>
        <v>0.18426458849758973</v>
      </c>
      <c r="F19" s="89">
        <f t="shared" si="4"/>
        <v>0.20451622951426535</v>
      </c>
      <c r="G19" s="90">
        <f t="shared" si="4"/>
        <v>0.16237436994394039</v>
      </c>
      <c r="H19" s="89">
        <f t="shared" si="4"/>
        <v>0.20476789154081795</v>
      </c>
      <c r="I19" s="90">
        <f t="shared" si="4"/>
        <v>0.16418283143961429</v>
      </c>
      <c r="J19" s="89">
        <f t="shared" si="4"/>
        <v>0.20332826073890586</v>
      </c>
      <c r="K19" s="90">
        <f t="shared" si="4"/>
        <v>0.16207252547345757</v>
      </c>
      <c r="L19" s="89">
        <f t="shared" si="4"/>
        <v>0.22801080396993431</v>
      </c>
      <c r="M19" s="90">
        <f t="shared" si="4"/>
        <v>0.14553587620970979</v>
      </c>
      <c r="N19" s="89">
        <f t="shared" si="4"/>
        <v>0.21310671701595921</v>
      </c>
      <c r="O19" s="90">
        <f t="shared" si="4"/>
        <v>0.13664708190867375</v>
      </c>
      <c r="P19" s="89">
        <f t="shared" ref="P19:Q19" si="5">P6*P8*((1-P7)^(P8-1))*(P13^(P8-1))</f>
        <v>0.21038856365823666</v>
      </c>
      <c r="Q19" s="90">
        <f t="shared" si="5"/>
        <v>0.151246993321805</v>
      </c>
      <c r="R19" s="142"/>
      <c r="S19" s="143"/>
      <c r="T19" s="133">
        <f t="shared" si="4"/>
        <v>0.19403999823649251</v>
      </c>
      <c r="U19" s="90">
        <f t="shared" si="4"/>
        <v>0.15345521346257487</v>
      </c>
    </row>
    <row r="20" spans="1:21" ht="18" customHeight="1" x14ac:dyDescent="0.3">
      <c r="A20" s="96"/>
      <c r="B20" s="96"/>
      <c r="C20" s="96"/>
      <c r="D20" s="87">
        <f>D19/$D19-1</f>
        <v>0</v>
      </c>
      <c r="E20" s="88">
        <f>E19/$E19-1</f>
        <v>0</v>
      </c>
      <c r="F20" s="87">
        <f>F19/$D19-1</f>
        <v>0.10990522477377973</v>
      </c>
      <c r="G20" s="88">
        <f>G19/$E19-1</f>
        <v>-0.11879775019243954</v>
      </c>
      <c r="H20" s="87">
        <f>H19/$D19-1</f>
        <v>0.11127098923565781</v>
      </c>
      <c r="I20" s="88">
        <f>I19/$E19-1</f>
        <v>-0.10898326814562154</v>
      </c>
      <c r="J20" s="87">
        <f>J19/$D19-1</f>
        <v>0.10345814351391502</v>
      </c>
      <c r="K20" s="88">
        <f>K19/$E19-1</f>
        <v>-0.12043585370947407</v>
      </c>
      <c r="L20" s="87">
        <f>L19/$D19-1</f>
        <v>0.23740978030033588</v>
      </c>
      <c r="M20" s="88">
        <f>M19/$E19-1</f>
        <v>-0.21017989730775932</v>
      </c>
      <c r="N20" s="87">
        <f>N19/$D19-1</f>
        <v>0.15652561761071504</v>
      </c>
      <c r="O20" s="88">
        <f>O19/$E19-1</f>
        <v>-0.25841919479574249</v>
      </c>
      <c r="P20" s="87">
        <f>P19/$D19-1</f>
        <v>0.14177425718989212</v>
      </c>
      <c r="Q20" s="88">
        <f>Q19/$E19-1</f>
        <v>-0.17918578629239235</v>
      </c>
      <c r="R20" s="144"/>
      <c r="S20" s="145"/>
      <c r="T20" s="134">
        <f>T19/$D19-1</f>
        <v>5.305094059909754E-2</v>
      </c>
      <c r="U20" s="88">
        <f>U19/$E19-1</f>
        <v>-0.16720182258686045</v>
      </c>
    </row>
    <row r="21" spans="1:21" ht="18" customHeight="1" x14ac:dyDescent="0.3">
      <c r="A21" s="96" t="s">
        <v>68</v>
      </c>
      <c r="B21" s="96"/>
      <c r="C21" s="96"/>
      <c r="D21" s="71">
        <f t="shared" ref="D21:U21" si="6">(1-D7)*(D19-D9)+D10*D7</f>
        <v>7.7411670798071791E-2</v>
      </c>
      <c r="E21" s="70">
        <f t="shared" si="6"/>
        <v>7.7411670798071791E-2</v>
      </c>
      <c r="F21" s="71">
        <f t="shared" si="6"/>
        <v>9.3612983611412293E-2</v>
      </c>
      <c r="G21" s="70">
        <f t="shared" si="6"/>
        <v>5.9899495955152308E-2</v>
      </c>
      <c r="H21" s="71">
        <f t="shared" si="6"/>
        <v>9.3814313232654378E-2</v>
      </c>
      <c r="I21" s="70">
        <f t="shared" si="6"/>
        <v>6.1346265151691434E-2</v>
      </c>
      <c r="J21" s="71">
        <f t="shared" si="6"/>
        <v>9.2662608591124684E-2</v>
      </c>
      <c r="K21" s="70">
        <f t="shared" si="6"/>
        <v>5.9658020378766059E-2</v>
      </c>
      <c r="L21" s="71">
        <f t="shared" si="6"/>
        <v>0.11240864317594745</v>
      </c>
      <c r="M21" s="70">
        <f t="shared" si="6"/>
        <v>4.6428700967767828E-2</v>
      </c>
      <c r="N21" s="71">
        <f t="shared" si="6"/>
        <v>0.10048537361276738</v>
      </c>
      <c r="O21" s="70">
        <f t="shared" si="6"/>
        <v>3.9317665526939001E-2</v>
      </c>
      <c r="P21" s="71">
        <f t="shared" ref="P21:Q21" si="7">(1-P7)*(P19-P9)+P10*P7</f>
        <v>9.5291422743677481E-2</v>
      </c>
      <c r="Q21" s="70">
        <f t="shared" si="7"/>
        <v>5.1059944323534237E-2</v>
      </c>
      <c r="R21" s="146"/>
      <c r="S21" s="147"/>
      <c r="T21" s="135">
        <f t="shared" si="6"/>
        <v>8.5231998589194002E-2</v>
      </c>
      <c r="U21" s="70">
        <f t="shared" si="6"/>
        <v>5.2764170770059897E-2</v>
      </c>
    </row>
    <row r="22" spans="1:21" ht="34.950000000000003" customHeight="1" x14ac:dyDescent="0.3">
      <c r="A22" s="96" t="s">
        <v>67</v>
      </c>
      <c r="B22" s="96"/>
      <c r="C22" s="96"/>
      <c r="D22" s="71">
        <f t="shared" ref="D22:U22" si="8">(D5*D13^(-1))/(D15^(-1))</f>
        <v>0.17458832920192827</v>
      </c>
      <c r="E22" s="70">
        <f t="shared" si="8"/>
        <v>0.17458832920192827</v>
      </c>
      <c r="F22" s="71">
        <f t="shared" si="8"/>
        <v>0.2083870163885877</v>
      </c>
      <c r="G22" s="70">
        <f t="shared" si="8"/>
        <v>0.14210050404484767</v>
      </c>
      <c r="H22" s="71">
        <f t="shared" si="8"/>
        <v>0.1581856867673456</v>
      </c>
      <c r="I22" s="70">
        <f t="shared" si="8"/>
        <v>0.19065373484830858</v>
      </c>
      <c r="J22" s="71">
        <f t="shared" si="8"/>
        <v>0.21933739140887532</v>
      </c>
      <c r="K22" s="70">
        <f t="shared" si="8"/>
        <v>0.14834197962123394</v>
      </c>
      <c r="L22" s="71">
        <f t="shared" si="8"/>
        <v>0.18959135682405251</v>
      </c>
      <c r="M22" s="70">
        <f t="shared" si="8"/>
        <v>0.15557129903223216</v>
      </c>
      <c r="N22" s="71">
        <f t="shared" si="8"/>
        <v>0.26151462638723261</v>
      </c>
      <c r="O22" s="70">
        <f t="shared" si="8"/>
        <v>0.11868233447306099</v>
      </c>
      <c r="P22" s="71">
        <f t="shared" ref="P22:Q22" si="9">(P5*P13^(-1))/(P15^(-1))</f>
        <v>0.23170857725632252</v>
      </c>
      <c r="Q22" s="70">
        <f t="shared" si="9"/>
        <v>0.12594005567646577</v>
      </c>
      <c r="R22" s="146"/>
      <c r="S22" s="147"/>
      <c r="T22" s="135">
        <f t="shared" si="8"/>
        <v>0.27676800141080599</v>
      </c>
      <c r="U22" s="70">
        <f t="shared" si="8"/>
        <v>0.1052358292299401</v>
      </c>
    </row>
    <row r="23" spans="1:21" ht="18" customHeight="1" x14ac:dyDescent="0.3">
      <c r="A23" s="125" t="s">
        <v>66</v>
      </c>
      <c r="B23" s="125"/>
      <c r="C23" s="125"/>
      <c r="D23" s="69">
        <f>D12*(D13-E13)</f>
        <v>0</v>
      </c>
      <c r="E23" s="68">
        <f>E12*(E13-D13)</f>
        <v>0</v>
      </c>
      <c r="F23" s="69">
        <f>F12*(F13-G13)</f>
        <v>-6.087550000000002E-2</v>
      </c>
      <c r="G23" s="68">
        <f>G12*(G13-F13)</f>
        <v>6.087550000000002E-2</v>
      </c>
      <c r="H23" s="69">
        <f>H12*(H13-I13)</f>
        <v>-5.7703499999999977E-2</v>
      </c>
      <c r="I23" s="68">
        <f>I12*(I13-H13)</f>
        <v>5.7703499999999977E-2</v>
      </c>
      <c r="J23" s="69">
        <f>J12*(J13-K13)</f>
        <v>-0.13238170000000002</v>
      </c>
      <c r="K23" s="68">
        <f>K12*(K13-J13)</f>
        <v>7.2208200000000019E-3</v>
      </c>
      <c r="L23" s="69">
        <f>L12*(L13-M13)</f>
        <v>-0.120254</v>
      </c>
      <c r="M23" s="68">
        <f>M12*(M13-L13)</f>
        <v>0.120254</v>
      </c>
      <c r="N23" s="69">
        <f>N12*(N13-O13)</f>
        <v>-0.28942319999999999</v>
      </c>
      <c r="O23" s="68">
        <f>O12*(O13-N13)</f>
        <v>1.5786720000000001E-2</v>
      </c>
      <c r="P23" s="69">
        <f>P12*(P13-Q13)</f>
        <v>-0.10198425000000001</v>
      </c>
      <c r="Q23" s="68">
        <f>Q12*(Q13-P13)</f>
        <v>3.3994750000000011E-2</v>
      </c>
      <c r="R23" s="142"/>
      <c r="S23" s="143"/>
      <c r="T23" s="136">
        <f>T12*(T13-U13)</f>
        <v>-0.14814470000000002</v>
      </c>
      <c r="U23" s="68">
        <f>U12*(U13-T13)</f>
        <v>8.0806200000000019E-3</v>
      </c>
    </row>
    <row r="24" spans="1:21" ht="18" customHeight="1" x14ac:dyDescent="0.3">
      <c r="A24" s="101" t="s">
        <v>65</v>
      </c>
      <c r="B24" s="121"/>
      <c r="C24" s="35" t="s">
        <v>64</v>
      </c>
      <c r="D24" s="115">
        <f>(1+(D8/D5))*D6*D8*((1-D7)^D8)*(D13^(D8-1))+(1+(1/D5))*(D7*D10-(1-D7)*D9-D11-D12)-(1/D5)*D4</f>
        <v>-0.51540015964327801</v>
      </c>
      <c r="E24" s="116"/>
      <c r="F24" s="115">
        <f>(1+(F8/F5))*F6*F8*((1-F7)^F8)*(F13^(F8-1))+(1+(1/F5))*(F7*F10-(1-F7)*F9-F11-F12)-(1/F5)*F4</f>
        <v>-0.58785792786059909</v>
      </c>
      <c r="G24" s="116"/>
      <c r="H24" s="115">
        <f>(1+(H8/H5))*H6*H8*((1-H7)^H8)*(H13^(H8-1))+(1+(1/H5))*(H7*H10-(1-H7)*H9-H11-H12)-(1/H5)*H4</f>
        <v>-0.65467250352674311</v>
      </c>
      <c r="I24" s="116"/>
      <c r="J24" s="115">
        <f>(1+(J8/J5))*J6*J8*((1-J7)^J8)*(J13^(J8-1))+(1+(1/J5))*(J7*J10-(1-J7)*J9-J11-J12)-(1/J5)*J4</f>
        <v>-0.66947356539508807</v>
      </c>
      <c r="K24" s="116"/>
      <c r="L24" s="115">
        <f>(1+(L8/L5))*L6*L8*((1-L7)^L8)*(L13^(L8-1))+(1+(1/L5))*(L7*L10-(1-L7)*L9-L11-L12)-(1/L5)*L4</f>
        <v>-0.75053076442515365</v>
      </c>
      <c r="M24" s="116"/>
      <c r="N24" s="115">
        <f>(1+(N8/N5))*N6*N8*((1-N7)^N8)*(N13^(N8-1))+(1+(1/N5))*(N7*N10-(1-N7)*N9-N11-N12)-(1/N5)*N4</f>
        <v>-0.75617486485829555</v>
      </c>
      <c r="O24" s="116"/>
      <c r="P24" s="115">
        <f>(1+(P8/P5))*P6*P8*((1-P7)^P8)*(P13^(P8-1))+(1+(1/P5))*(P7*P10-(1-P7)*P9-P11-P12)-(1/P5)*P4</f>
        <v>-0.58947767187398226</v>
      </c>
      <c r="Q24" s="116"/>
      <c r="R24" s="148"/>
      <c r="S24" s="149"/>
      <c r="T24" s="153">
        <f>(1+(T8/T5))*T6*T8*((1-T7)^T8)*(T13^(T8-1))+(1+(1/T5))*(T7*T10-(1-T7)*T9-T11-T12)-(1/T5)*T4</f>
        <v>-0.59899345670441517</v>
      </c>
      <c r="U24" s="116"/>
    </row>
    <row r="25" spans="1:21" ht="18" customHeight="1" x14ac:dyDescent="0.3">
      <c r="A25" s="103"/>
      <c r="B25" s="122"/>
      <c r="C25" s="30" t="s">
        <v>63</v>
      </c>
      <c r="D25" s="117">
        <f>D12</f>
        <v>0.05</v>
      </c>
      <c r="E25" s="118"/>
      <c r="F25" s="117">
        <f>F12</f>
        <v>0.05</v>
      </c>
      <c r="G25" s="118"/>
      <c r="H25" s="117">
        <f>H12</f>
        <v>0.05</v>
      </c>
      <c r="I25" s="118"/>
      <c r="J25" s="117">
        <f>J12</f>
        <v>0.11</v>
      </c>
      <c r="K25" s="118"/>
      <c r="L25" s="117">
        <f>L12</f>
        <v>0.05</v>
      </c>
      <c r="M25" s="118"/>
      <c r="N25" s="117">
        <f>N12</f>
        <v>0.11</v>
      </c>
      <c r="O25" s="118"/>
      <c r="P25" s="117">
        <f>P12</f>
        <v>7.4999999999999997E-2</v>
      </c>
      <c r="Q25" s="118"/>
      <c r="R25" s="148"/>
      <c r="S25" s="149"/>
      <c r="T25" s="154">
        <f>T12</f>
        <v>0.11</v>
      </c>
      <c r="U25" s="118"/>
    </row>
    <row r="26" spans="1:21" ht="18" customHeight="1" x14ac:dyDescent="0.3">
      <c r="A26" s="103"/>
      <c r="B26" s="122"/>
      <c r="C26" s="30" t="s">
        <v>62</v>
      </c>
      <c r="D26" s="117">
        <f>E12</f>
        <v>0.05</v>
      </c>
      <c r="E26" s="118"/>
      <c r="F26" s="117">
        <f>G12</f>
        <v>0.05</v>
      </c>
      <c r="G26" s="118"/>
      <c r="H26" s="117">
        <f>I12</f>
        <v>0.05</v>
      </c>
      <c r="I26" s="118"/>
      <c r="J26" s="117">
        <f>K12</f>
        <v>6.0000000000000001E-3</v>
      </c>
      <c r="K26" s="118"/>
      <c r="L26" s="117">
        <f>M12</f>
        <v>0.05</v>
      </c>
      <c r="M26" s="118"/>
      <c r="N26" s="117">
        <f>O12</f>
        <v>6.0000000000000001E-3</v>
      </c>
      <c r="O26" s="118"/>
      <c r="P26" s="117">
        <f>Q12</f>
        <v>2.5000000000000001E-2</v>
      </c>
      <c r="Q26" s="118"/>
      <c r="R26" s="148"/>
      <c r="S26" s="149"/>
      <c r="T26" s="154">
        <f>U12</f>
        <v>6.0000000000000001E-3</v>
      </c>
      <c r="U26" s="118"/>
    </row>
    <row r="27" spans="1:21" ht="18" customHeight="1" x14ac:dyDescent="0.3">
      <c r="A27" s="105"/>
      <c r="B27" s="123"/>
      <c r="C27" s="25" t="s">
        <v>61</v>
      </c>
      <c r="D27" s="119">
        <f>(1+(E8/E5))*E6*E8*((1-E7)^E8)*(E13^(E8-1))+(1+(1/E5))*(E7*E10-(1-E7)*E9-E11-E12)-(1/E5)*E4</f>
        <v>-0.51540015964327801</v>
      </c>
      <c r="E27" s="120"/>
      <c r="F27" s="119">
        <f>(1+(G8/G5))*G6*G8*((1-G7)^G8)*(G13^(G8-1))+(1+(1/G5))*(G7*G10-(1-G7)*G9-G11-G12)-(1/G5)*G4</f>
        <v>-0.44517085687624108</v>
      </c>
      <c r="G27" s="120"/>
      <c r="H27" s="119">
        <f>(1+(I8/I5))*I6*I8*((1-I7)^I8)*(I13^(I8-1))+(1+(1/I5))*(I7*I10-(1-I7)*I9-I11-I12)-(1/I5)*I4</f>
        <v>-0.40887920029816915</v>
      </c>
      <c r="I27" s="120"/>
      <c r="J27" s="119">
        <f>(1+(K8/K5))*K6*K8*((1-K7)^K8)*(K13^(K8-1))+(1+(1/K5))*(K7*K10-(1-K7)*K9-K11-K12)-(1/K5)*K4</f>
        <v>-0.41358136535609774</v>
      </c>
      <c r="K27" s="120"/>
      <c r="L27" s="119">
        <f>(1+(M8/M5))*M6*M8*((1-M7)^M8)*(M13^(M8-1))+(1+(1/M5))*(M7*M10-(1-M7)*M9-M11-M12)-(1/M5)*M4</f>
        <v>-0.3559500182159917</v>
      </c>
      <c r="M27" s="120"/>
      <c r="N27" s="119">
        <f>(1+(O8/O5))*O6*O8*((1-O7)^O8)*(O13^(O8-1))+(1+(1/O5))*(O7*O10-(1-O7)*O9-O11-O12)-(1/O5)*O4</f>
        <v>-0.34815996860420373</v>
      </c>
      <c r="O27" s="120"/>
      <c r="P27" s="119">
        <f>(1+(Q8/Q5))*Q6*Q8*((1-Q7)^Q8)*(Q13^(Q8-1))+(1+(1/Q5))*(Q7*Q10-(1-Q7)*Q9-Q11-Q12)-(1/Q5)*Q4</f>
        <v>-0.44150454342482803</v>
      </c>
      <c r="Q27" s="120"/>
      <c r="R27" s="148"/>
      <c r="S27" s="149"/>
      <c r="T27" s="155">
        <f>(1+(U8/U5))*U6*U8*((1-U7)^U8)*(U13^(U8-1))+(1+(1/U5))*(U7*U10-(1-U7)*U9-U11-U12)-(1/U5)*U4</f>
        <v>-0.44216356667856915</v>
      </c>
      <c r="U27" s="120"/>
    </row>
    <row r="28" spans="1:21" ht="18" customHeight="1" x14ac:dyDescent="0.3">
      <c r="A28" s="125" t="s">
        <v>60</v>
      </c>
      <c r="B28" s="125"/>
      <c r="C28" s="125"/>
      <c r="D28" s="113">
        <f>D24+D27</f>
        <v>-1.030800319286556</v>
      </c>
      <c r="E28" s="114"/>
      <c r="F28" s="113">
        <f>F24+F27</f>
        <v>-1.0330287847368402</v>
      </c>
      <c r="G28" s="114"/>
      <c r="H28" s="113">
        <f>H24+H27</f>
        <v>-1.0635517038249123</v>
      </c>
      <c r="I28" s="114"/>
      <c r="J28" s="113">
        <f>J24+J27</f>
        <v>-1.0830549307511859</v>
      </c>
      <c r="K28" s="114"/>
      <c r="L28" s="113">
        <f>L24+L27</f>
        <v>-1.1064807826411454</v>
      </c>
      <c r="M28" s="114"/>
      <c r="N28" s="113">
        <f>N24+N27</f>
        <v>-1.1043348334624992</v>
      </c>
      <c r="O28" s="114"/>
      <c r="P28" s="113">
        <f>P24+P27</f>
        <v>-1.0309822152988102</v>
      </c>
      <c r="Q28" s="114"/>
      <c r="R28" s="148"/>
      <c r="S28" s="149"/>
      <c r="T28" s="156">
        <f>T24+T27</f>
        <v>-1.0411570233829843</v>
      </c>
      <c r="U28" s="114"/>
    </row>
    <row r="29" spans="1:21" ht="18" customHeight="1" x14ac:dyDescent="0.3">
      <c r="A29" s="125" t="s">
        <v>59</v>
      </c>
      <c r="B29" s="125"/>
      <c r="C29" s="125"/>
      <c r="D29" s="113">
        <f>D24*D27-D25*D26</f>
        <v>0.26313732456031647</v>
      </c>
      <c r="E29" s="114"/>
      <c r="F29" s="113">
        <f>F24*F27-F25*F26</f>
        <v>0.25919721746719443</v>
      </c>
      <c r="G29" s="114"/>
      <c r="H29" s="113">
        <f>H24*H27-H25*H26</f>
        <v>0.26518196969921504</v>
      </c>
      <c r="I29" s="114"/>
      <c r="J29" s="113">
        <f>J24*J27-J25*J26</f>
        <v>0.27622179124591534</v>
      </c>
      <c r="K29" s="114"/>
      <c r="L29" s="113">
        <f>L24*L27-L25*L26</f>
        <v>0.26465143926879564</v>
      </c>
      <c r="M29" s="114"/>
      <c r="N29" s="113">
        <f>N24*N27-N25*N26</f>
        <v>0.26260981720835219</v>
      </c>
      <c r="O29" s="114"/>
      <c r="P29" s="113">
        <f>P24*P27-P25*P26</f>
        <v>0.25838207037985311</v>
      </c>
      <c r="Q29" s="114"/>
      <c r="R29" s="148"/>
      <c r="S29" s="149"/>
      <c r="T29" s="156">
        <f>T24*T27-T25*T26</f>
        <v>0.26419308323354929</v>
      </c>
      <c r="U29" s="114"/>
    </row>
    <row r="30" spans="1:21" ht="18" customHeight="1" x14ac:dyDescent="0.3">
      <c r="A30" s="125" t="s">
        <v>58</v>
      </c>
      <c r="B30" s="125"/>
      <c r="C30" s="125"/>
      <c r="D30" s="113">
        <f>D28^2-4*D29</f>
        <v>1.0000000000000009E-2</v>
      </c>
      <c r="E30" s="114"/>
      <c r="F30" s="113">
        <f>F28^2-4*F29</f>
        <v>3.0359600226095296E-2</v>
      </c>
      <c r="G30" s="114"/>
      <c r="H30" s="113">
        <f>H28^2-4*H29</f>
        <v>7.0414347912013842E-2</v>
      </c>
      <c r="I30" s="114"/>
      <c r="J30" s="113">
        <f>J28^2-4*J29</f>
        <v>6.8120818040794617E-2</v>
      </c>
      <c r="K30" s="114"/>
      <c r="L30" s="113">
        <f>L28^2-4*L29</f>
        <v>0.16569396527897906</v>
      </c>
      <c r="M30" s="114"/>
      <c r="N30" s="113">
        <f>N28^2-4*N29</f>
        <v>0.16911615556523696</v>
      </c>
      <c r="O30" s="114"/>
      <c r="P30" s="113">
        <f>P28^2-4*P29</f>
        <v>2.9396046743029647E-2</v>
      </c>
      <c r="Q30" s="114"/>
      <c r="R30" s="148"/>
      <c r="S30" s="149"/>
      <c r="T30" s="156">
        <f>T28^2-4*T29</f>
        <v>2.7235614405519026E-2</v>
      </c>
      <c r="U30" s="114"/>
    </row>
    <row r="31" spans="1:21" ht="18" customHeight="1" x14ac:dyDescent="0.3">
      <c r="A31" s="125" t="s">
        <v>93</v>
      </c>
      <c r="B31" s="126"/>
      <c r="C31" s="126"/>
      <c r="D31" s="111" t="s">
        <v>92</v>
      </c>
      <c r="E31" s="112"/>
      <c r="F31" s="111" t="s">
        <v>92</v>
      </c>
      <c r="G31" s="112"/>
      <c r="H31" s="111" t="s">
        <v>92</v>
      </c>
      <c r="I31" s="112"/>
      <c r="J31" s="111" t="s">
        <v>92</v>
      </c>
      <c r="K31" s="112"/>
      <c r="L31" s="111" t="s">
        <v>92</v>
      </c>
      <c r="M31" s="112"/>
      <c r="N31" s="111" t="s">
        <v>92</v>
      </c>
      <c r="O31" s="112"/>
      <c r="P31" s="111" t="s">
        <v>92</v>
      </c>
      <c r="Q31" s="112"/>
      <c r="R31" s="150"/>
      <c r="S31" s="151"/>
      <c r="T31" s="157" t="s">
        <v>92</v>
      </c>
      <c r="U31" s="112"/>
    </row>
    <row r="32" spans="1:21" ht="18" customHeight="1" x14ac:dyDescent="0.3">
      <c r="A32" s="67"/>
      <c r="B32" s="67"/>
      <c r="C32" s="67"/>
      <c r="D32" s="66"/>
      <c r="E32" s="65"/>
      <c r="F32" s="66"/>
      <c r="G32" s="65"/>
      <c r="H32" s="66"/>
      <c r="I32" s="65"/>
      <c r="J32" s="66"/>
      <c r="K32" s="65"/>
      <c r="L32" s="66"/>
      <c r="M32" s="65"/>
      <c r="N32" s="66"/>
      <c r="O32" s="65"/>
      <c r="P32" s="66"/>
      <c r="Q32" s="65"/>
      <c r="R32" s="148"/>
      <c r="S32" s="149"/>
      <c r="T32" s="66"/>
      <c r="U32" s="65"/>
    </row>
    <row r="33" spans="1:21" ht="18" customHeight="1" x14ac:dyDescent="0.3">
      <c r="A33" s="97" t="s">
        <v>54</v>
      </c>
      <c r="B33" s="98"/>
      <c r="C33" s="11" t="s">
        <v>53</v>
      </c>
      <c r="D33" s="64">
        <f t="shared" ref="D33:U33" si="10">D21-D4</f>
        <v>-0.12258832920192822</v>
      </c>
      <c r="E33" s="63">
        <f t="shared" si="10"/>
        <v>-0.12258832920192822</v>
      </c>
      <c r="F33" s="64">
        <f t="shared" si="10"/>
        <v>-0.15638701638858771</v>
      </c>
      <c r="G33" s="63">
        <f t="shared" si="10"/>
        <v>-9.0100504044847679E-2</v>
      </c>
      <c r="H33" s="64">
        <f t="shared" si="10"/>
        <v>-0.10618568676734563</v>
      </c>
      <c r="I33" s="63">
        <f t="shared" si="10"/>
        <v>-0.13865373484830856</v>
      </c>
      <c r="J33" s="64">
        <f t="shared" si="10"/>
        <v>-0.10733739140887533</v>
      </c>
      <c r="K33" s="63">
        <f t="shared" si="10"/>
        <v>-0.14034197962123396</v>
      </c>
      <c r="L33" s="64">
        <f t="shared" si="10"/>
        <v>-0.13759135682405255</v>
      </c>
      <c r="M33" s="63">
        <f t="shared" si="10"/>
        <v>-0.10357129903223217</v>
      </c>
      <c r="N33" s="64">
        <f t="shared" si="10"/>
        <v>-0.14951462638723262</v>
      </c>
      <c r="O33" s="63">
        <f t="shared" si="10"/>
        <v>-0.110682334473061</v>
      </c>
      <c r="P33" s="64">
        <f t="shared" ref="P33:Q33" si="11">P21-P4</f>
        <v>-0.15470857725632253</v>
      </c>
      <c r="Q33" s="63">
        <f t="shared" si="11"/>
        <v>-9.8940055676465757E-2</v>
      </c>
      <c r="R33" s="148"/>
      <c r="S33" s="149"/>
      <c r="T33" s="137">
        <f t="shared" si="10"/>
        <v>-0.164768001410806</v>
      </c>
      <c r="U33" s="63">
        <f t="shared" si="10"/>
        <v>-9.7235829229940091E-2</v>
      </c>
    </row>
    <row r="34" spans="1:21" ht="18" customHeight="1" x14ac:dyDescent="0.3">
      <c r="A34" s="99"/>
      <c r="B34" s="100"/>
      <c r="C34" s="11" t="s">
        <v>52</v>
      </c>
      <c r="D34" s="64">
        <f t="shared" ref="D34:U34" si="12">D11+D12-D22</f>
        <v>-0.12258832920192826</v>
      </c>
      <c r="E34" s="63">
        <f t="shared" si="12"/>
        <v>-0.12258832920192826</v>
      </c>
      <c r="F34" s="64">
        <f t="shared" si="12"/>
        <v>-0.15638701638858771</v>
      </c>
      <c r="G34" s="63">
        <f t="shared" si="12"/>
        <v>-9.0100504044847665E-2</v>
      </c>
      <c r="H34" s="64">
        <f t="shared" si="12"/>
        <v>-0.10618568676734559</v>
      </c>
      <c r="I34" s="63">
        <f t="shared" si="12"/>
        <v>-0.13865373484830856</v>
      </c>
      <c r="J34" s="64">
        <f t="shared" si="12"/>
        <v>-0.10733739140887531</v>
      </c>
      <c r="K34" s="63">
        <f t="shared" si="12"/>
        <v>-0.14034197962123393</v>
      </c>
      <c r="L34" s="64">
        <f t="shared" si="12"/>
        <v>-0.13759135682405249</v>
      </c>
      <c r="M34" s="63">
        <f t="shared" si="12"/>
        <v>-0.10357129903223215</v>
      </c>
      <c r="N34" s="64">
        <f t="shared" si="12"/>
        <v>-0.14951462638723262</v>
      </c>
      <c r="O34" s="63">
        <f t="shared" si="12"/>
        <v>-0.110682334473061</v>
      </c>
      <c r="P34" s="64">
        <f t="shared" ref="P34:Q34" si="13">P11+P12-P22</f>
        <v>-0.15470857725632253</v>
      </c>
      <c r="Q34" s="63">
        <f t="shared" si="13"/>
        <v>-9.8940055676465771E-2</v>
      </c>
      <c r="R34" s="148"/>
      <c r="S34" s="149"/>
      <c r="T34" s="137">
        <f t="shared" si="12"/>
        <v>-0.164768001410806</v>
      </c>
      <c r="U34" s="63">
        <f t="shared" si="12"/>
        <v>-9.7235829229940091E-2</v>
      </c>
    </row>
    <row r="35" spans="1:21" ht="18" customHeight="1" x14ac:dyDescent="0.3">
      <c r="A35" s="62"/>
      <c r="B35" s="62"/>
      <c r="C35" s="62"/>
      <c r="D35" s="92">
        <f t="shared" ref="D35:U35" si="14">D33-D34</f>
        <v>0</v>
      </c>
      <c r="E35" s="92">
        <f t="shared" si="14"/>
        <v>0</v>
      </c>
      <c r="F35" s="92">
        <f t="shared" si="14"/>
        <v>0</v>
      </c>
      <c r="G35" s="92">
        <f t="shared" si="14"/>
        <v>0</v>
      </c>
      <c r="H35" s="92">
        <f t="shared" si="14"/>
        <v>0</v>
      </c>
      <c r="I35" s="92">
        <f t="shared" si="14"/>
        <v>0</v>
      </c>
      <c r="J35" s="92">
        <f t="shared" si="14"/>
        <v>0</v>
      </c>
      <c r="K35" s="92">
        <f t="shared" si="14"/>
        <v>0</v>
      </c>
      <c r="L35" s="92">
        <f t="shared" si="14"/>
        <v>0</v>
      </c>
      <c r="M35" s="92">
        <f t="shared" si="14"/>
        <v>0</v>
      </c>
      <c r="N35" s="92">
        <f t="shared" si="14"/>
        <v>0</v>
      </c>
      <c r="O35" s="92">
        <f t="shared" si="14"/>
        <v>0</v>
      </c>
      <c r="P35" s="92">
        <f t="shared" ref="P35:Q35" si="15">P33-P34</f>
        <v>0</v>
      </c>
      <c r="Q35" s="92">
        <f t="shared" si="15"/>
        <v>0</v>
      </c>
      <c r="R35" s="92"/>
      <c r="S35" s="92"/>
      <c r="T35" s="92">
        <f t="shared" si="14"/>
        <v>0</v>
      </c>
      <c r="U35" s="92">
        <f t="shared" si="14"/>
        <v>0</v>
      </c>
    </row>
    <row r="36" spans="1:21" x14ac:dyDescent="0.3">
      <c r="A36" s="58" t="s">
        <v>101</v>
      </c>
      <c r="D36" s="60">
        <f>D6*((1-D7)^D8)*(D13^D8)+(D7*D10-(1-D7)*D9-D11)*D13-D12*(D13-E13)</f>
        <v>1.1711439659718534</v>
      </c>
      <c r="E36" s="60">
        <f>E6*((1-E7)^E8)*(E13^E8)+(E7*E10-(1-E7)*E9-E11)*E13-E12*(E13-D13)</f>
        <v>1.1711439659718534</v>
      </c>
      <c r="F36" s="60">
        <f>F6*((1-F7)^F8)*(F13^F8)+(F7*F10-(1-F7)*F9-F11)*F13-F12*(F13-G13)</f>
        <v>1.1906813653698396</v>
      </c>
      <c r="G36" s="60">
        <f>G6*((1-G7)^G8)*(G13^G8)+(G7*G10-(1-G7)*G9-G11)*G13-G12*(G13-F13)</f>
        <v>1.1579492808989493</v>
      </c>
      <c r="H36" s="60">
        <f>H6*((1-H7)^H8)*(H13^H8)+(H7*H10-(1-H7)*H9-H11)*H13-H12*(H13-I13)</f>
        <v>1.1870141119511826</v>
      </c>
      <c r="I36" s="60">
        <f>I6*((1-I7)^I8)*(I13^I8)+(I7*I10-(1-I7)*I9-I11)*I13-I12*(I13-H13)</f>
        <v>1.1570859151533164</v>
      </c>
      <c r="J36" s="60">
        <f>J6*((1-J7)^J8)*(J13^J8)+(J7*J10-(1-J7)*J9-J11)*J13-J12*(J13-K13)</f>
        <v>1.2645315993627086</v>
      </c>
      <c r="K36" s="60">
        <f>K6*((1-K7)^K8)*(K13^K8)+(K7*K10-(1-K7)*K9-K11)*K13-K12*(K13-J13)</f>
        <v>1.2122788156842061</v>
      </c>
      <c r="L36" s="60">
        <f>L6*((1-L7)^L8)*(L13^L8)+(L7*L10-(1-L7)*L9-L11)*L13-L12*(L13-M13)</f>
        <v>1.2057931561564752</v>
      </c>
      <c r="M36" s="60">
        <f>M6*((1-M7)^M8)*(M13^M8)+(M7*M10-(1-M7)*M9-M11)*M13-M12*(M13-L13)</f>
        <v>1.1365803544241166</v>
      </c>
      <c r="N36" s="60">
        <f>N6*((1-N7)^N8)*(N13^N8)+(N7*N10-(1-N7)*N9-N11)*N13-N12*(N13-O13)</f>
        <v>1.4025831285783252</v>
      </c>
      <c r="O36" s="60">
        <f>O6*((1-O7)^O8)*(O13^O8)+(O7*O10-(1-O7)*O9-O11)*O13-O12*(O13-N13)</f>
        <v>1.261066568737746</v>
      </c>
      <c r="P36" s="60">
        <f>P6*((1-P7)^P8)*(P13^P8)+(P7*P10-(1-P7)*P9-P11)*P13-P12*(P13-Q13)</f>
        <v>1.2291058534012909</v>
      </c>
      <c r="Q36" s="60">
        <f t="shared" ref="P36:Q36" si="16">Q6*((1-Q7)^Q8)*(Q13^Q8)+(Q7*Q10-(1-Q7)*Q9-Q11)*Q13-Q12*(Q13-P13)</f>
        <v>1.1970668575890475</v>
      </c>
      <c r="T36" s="60">
        <f>T6*((1-T7)^T8)*(T13^T8)+(T7*T10-(1-T7)*T9-T11)*T13-T12*(T13-U13)</f>
        <v>1.2989724699138834</v>
      </c>
      <c r="U36" s="60">
        <f>U6*((1-U7)^U8)*(U13^U8)+(U7*U10-(1-U7)*U9-U11)*U13-U12*(U13-T13)</f>
        <v>1.2308143083678476</v>
      </c>
    </row>
    <row r="37" spans="1:21" x14ac:dyDescent="0.3">
      <c r="D37" s="92">
        <f>D36-D15</f>
        <v>-1.5298478492908885E-6</v>
      </c>
      <c r="E37" s="92">
        <f t="shared" ref="E37:U37" si="17">E36-E15</f>
        <v>-1.5298478492908885E-6</v>
      </c>
      <c r="F37" s="92">
        <f t="shared" si="17"/>
        <v>-3.6887127286000521E-7</v>
      </c>
      <c r="G37" s="92">
        <f t="shared" si="17"/>
        <v>-2.1484717864783676E-6</v>
      </c>
      <c r="H37" s="92">
        <f t="shared" si="17"/>
        <v>-2.9559885175167722E-6</v>
      </c>
      <c r="I37" s="92">
        <f t="shared" si="17"/>
        <v>-2.6771992489571517E-7</v>
      </c>
      <c r="J37" s="92">
        <f t="shared" si="17"/>
        <v>-1.1030833957370589E-6</v>
      </c>
      <c r="K37" s="92">
        <f t="shared" si="17"/>
        <v>1.456663150323223E-6</v>
      </c>
      <c r="L37" s="92">
        <f t="shared" si="17"/>
        <v>2.1052479655114809E-6</v>
      </c>
      <c r="M37" s="92">
        <f t="shared" si="17"/>
        <v>1.5103572836849821E-8</v>
      </c>
      <c r="N37" s="92">
        <f t="shared" si="17"/>
        <v>-3.4974168470203182E-6</v>
      </c>
      <c r="O37" s="92">
        <f t="shared" si="17"/>
        <v>3.0285416796616005E-7</v>
      </c>
      <c r="P37" s="92">
        <f t="shared" ref="P37:Q37" si="18">P36-P15</f>
        <v>1.3860202938698052E-6</v>
      </c>
      <c r="Q37" s="92">
        <f t="shared" si="18"/>
        <v>-1.7676194712379356E-6</v>
      </c>
      <c r="R37" s="92"/>
      <c r="S37" s="92"/>
      <c r="T37" s="92">
        <f t="shared" si="17"/>
        <v>-4.0361663300458872E-7</v>
      </c>
      <c r="U37" s="92">
        <f t="shared" si="17"/>
        <v>9.7396981213471179E-7</v>
      </c>
    </row>
    <row r="38" spans="1:21" x14ac:dyDescent="0.3">
      <c r="D38"/>
    </row>
    <row r="42" spans="1:21" x14ac:dyDescent="0.3">
      <c r="E42" s="61"/>
    </row>
  </sheetData>
  <mergeCells count="88">
    <mergeCell ref="P27:Q27"/>
    <mergeCell ref="P28:Q28"/>
    <mergeCell ref="P29:Q29"/>
    <mergeCell ref="P30:Q30"/>
    <mergeCell ref="P31:Q31"/>
    <mergeCell ref="F1:Q1"/>
    <mergeCell ref="P2:Q2"/>
    <mergeCell ref="P24:Q24"/>
    <mergeCell ref="P25:Q25"/>
    <mergeCell ref="P26:Q26"/>
    <mergeCell ref="T2:U2"/>
    <mergeCell ref="T31:U31"/>
    <mergeCell ref="T29:U29"/>
    <mergeCell ref="T30:U30"/>
    <mergeCell ref="T24:U24"/>
    <mergeCell ref="T25:U25"/>
    <mergeCell ref="T26:U26"/>
    <mergeCell ref="T27:U27"/>
    <mergeCell ref="T28:U28"/>
    <mergeCell ref="F26:G26"/>
    <mergeCell ref="F27:G27"/>
    <mergeCell ref="F28:G28"/>
    <mergeCell ref="F29:G29"/>
    <mergeCell ref="F30:G30"/>
    <mergeCell ref="H24:I24"/>
    <mergeCell ref="A28:C28"/>
    <mergeCell ref="A29:C29"/>
    <mergeCell ref="A4:B12"/>
    <mergeCell ref="A23:C23"/>
    <mergeCell ref="A13:C14"/>
    <mergeCell ref="A15:C16"/>
    <mergeCell ref="A17:C18"/>
    <mergeCell ref="A19:C20"/>
    <mergeCell ref="A21:C21"/>
    <mergeCell ref="H30:I30"/>
    <mergeCell ref="F24:G24"/>
    <mergeCell ref="F25:G25"/>
    <mergeCell ref="J24:K24"/>
    <mergeCell ref="J25:K25"/>
    <mergeCell ref="J26:K26"/>
    <mergeCell ref="J27:K27"/>
    <mergeCell ref="J28:K28"/>
    <mergeCell ref="J29:K29"/>
    <mergeCell ref="J30:K30"/>
    <mergeCell ref="H25:I25"/>
    <mergeCell ref="H26:I26"/>
    <mergeCell ref="H27:I27"/>
    <mergeCell ref="H28:I28"/>
    <mergeCell ref="H29:I29"/>
    <mergeCell ref="N28:O28"/>
    <mergeCell ref="N29:O29"/>
    <mergeCell ref="L24:M24"/>
    <mergeCell ref="L25:M25"/>
    <mergeCell ref="L26:M26"/>
    <mergeCell ref="L27:M27"/>
    <mergeCell ref="L28:M28"/>
    <mergeCell ref="A33:B34"/>
    <mergeCell ref="A24:B27"/>
    <mergeCell ref="A1:C3"/>
    <mergeCell ref="D1:E2"/>
    <mergeCell ref="F2:G2"/>
    <mergeCell ref="A22:C22"/>
    <mergeCell ref="A31:C31"/>
    <mergeCell ref="D31:E31"/>
    <mergeCell ref="A30:C30"/>
    <mergeCell ref="D24:E24"/>
    <mergeCell ref="D25:E25"/>
    <mergeCell ref="D26:E26"/>
    <mergeCell ref="D27:E27"/>
    <mergeCell ref="D28:E28"/>
    <mergeCell ref="D29:E29"/>
    <mergeCell ref="D30:E30"/>
    <mergeCell ref="N2:O2"/>
    <mergeCell ref="F31:G31"/>
    <mergeCell ref="H31:I31"/>
    <mergeCell ref="J31:K31"/>
    <mergeCell ref="L31:M31"/>
    <mergeCell ref="N31:O31"/>
    <mergeCell ref="N30:O30"/>
    <mergeCell ref="N24:O24"/>
    <mergeCell ref="L30:M30"/>
    <mergeCell ref="H2:I2"/>
    <mergeCell ref="J2:K2"/>
    <mergeCell ref="L2:M2"/>
    <mergeCell ref="L29:M29"/>
    <mergeCell ref="N25:O25"/>
    <mergeCell ref="N26:O26"/>
    <mergeCell ref="N27:O27"/>
  </mergeCells>
  <phoneticPr fontId="7"/>
  <conditionalFormatting sqref="F4:F12">
    <cfRule type="cellIs" dxfId="13" priority="13" operator="equal">
      <formula>$D4</formula>
    </cfRule>
    <cfRule type="cellIs" dxfId="12" priority="14" operator="notEqual">
      <formula>$D4</formula>
    </cfRule>
  </conditionalFormatting>
  <conditionalFormatting sqref="G4:G12">
    <cfRule type="cellIs" dxfId="11" priority="9" operator="equal">
      <formula>$E4</formula>
    </cfRule>
    <cfRule type="cellIs" dxfId="10" priority="10" operator="notEqual">
      <formula>$E4</formula>
    </cfRule>
  </conditionalFormatting>
  <conditionalFormatting sqref="H4:H12 J4:J12 L4:L12 N4:N12">
    <cfRule type="cellIs" dxfId="9" priority="11" operator="equal">
      <formula>$D4</formula>
    </cfRule>
    <cfRule type="cellIs" dxfId="8" priority="12" operator="notEqual">
      <formula>$D4</formula>
    </cfRule>
  </conditionalFormatting>
  <conditionalFormatting sqref="I4:I12 K4:K12 M4:M12 O4:O12 Q4:S12">
    <cfRule type="cellIs" dxfId="7" priority="7" operator="equal">
      <formula>$E4</formula>
    </cfRule>
    <cfRule type="cellIs" dxfId="6" priority="8" operator="notEqual">
      <formula>$E4</formula>
    </cfRule>
  </conditionalFormatting>
  <conditionalFormatting sqref="T4:T12">
    <cfRule type="cellIs" dxfId="5" priority="5" operator="equal">
      <formula>$D4</formula>
    </cfRule>
    <cfRule type="cellIs" dxfId="4" priority="6" operator="notEqual">
      <formula>$D4</formula>
    </cfRule>
  </conditionalFormatting>
  <conditionalFormatting sqref="U4:U12">
    <cfRule type="cellIs" dxfId="3" priority="3" operator="equal">
      <formula>$E4</formula>
    </cfRule>
    <cfRule type="cellIs" dxfId="2" priority="4" operator="notEqual">
      <formula>$E4</formula>
    </cfRule>
  </conditionalFormatting>
  <conditionalFormatting sqref="P4:P12">
    <cfRule type="cellIs" dxfId="1" priority="1" operator="equal">
      <formula>$D4</formula>
    </cfRule>
    <cfRule type="cellIs" dxfId="0" priority="2" operator="notEqual">
      <formula>$D4</formula>
    </cfRule>
  </conditionalFormatting>
  <pageMargins left="0.7" right="0.7" top="0.75" bottom="0.75" header="0.3" footer="0.3"/>
  <pageSetup paperSize="9" orientation="portrait" r:id="rId1"/>
  <ignoredErrors>
    <ignoredError sqref="T15:U15 O14 N15 L15 J15 K14 M14 I14 G14 G16 F15 E14 D15 E16 D17 E18 D19 E20 E23 F19 F17 G18 G20 G23 H15 H17 H19 I16 I18 I20 I23 J17 J19 K16 K18 K20 K23 L17 L19 M16 M18 M20 M23 N17 N19 O16 O18 O20 O23 T17:U17 T19:U1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4D42D-A1BC-41B5-B8DC-64839F28C2A4}">
  <dimension ref="A1:AU53"/>
  <sheetViews>
    <sheetView workbookViewId="0">
      <pane xSplit="18" ySplit="3" topLeftCell="AQ10" activePane="bottomRight" state="frozen"/>
      <selection pane="topRight" activeCell="C1" sqref="C1"/>
      <selection pane="bottomLeft" activeCell="A2" sqref="A2"/>
      <selection pane="bottomRight" activeCell="AV18" sqref="AV18"/>
    </sheetView>
  </sheetViews>
  <sheetFormatPr defaultRowHeight="18" x14ac:dyDescent="0.3"/>
  <cols>
    <col min="1" max="6" width="8.88671875" style="83"/>
    <col min="7" max="17" width="3.77734375" style="83" customWidth="1"/>
    <col min="18" max="18" width="8.88671875" style="83"/>
    <col min="19" max="42" width="8.88671875" style="83" hidden="1" customWidth="1"/>
    <col min="43" max="43" width="9.5546875" style="84" bestFit="1" customWidth="1"/>
    <col min="44" max="44" width="8.88671875" style="84"/>
    <col min="45" max="47" width="0" style="83" hidden="1" customWidth="1"/>
    <col min="48" max="16384" width="8.88671875" style="83"/>
  </cols>
  <sheetData>
    <row r="1" spans="1:47" x14ac:dyDescent="0.3">
      <c r="P1" s="83">
        <f>SUM(P4:P53)</f>
        <v>5</v>
      </c>
      <c r="Q1" s="83">
        <f>SUM(Q4:Q53)</f>
        <v>5</v>
      </c>
      <c r="AQ1" s="84">
        <f>PERCENTILE(AQ$4:AQ$53,AR1/2)</f>
        <v>-2.9874370519791151</v>
      </c>
      <c r="AR1" s="172">
        <v>0.2</v>
      </c>
    </row>
    <row r="2" spans="1:47" x14ac:dyDescent="0.3">
      <c r="AQ2" s="84">
        <f>PERCENTILE(AQ$4:AQ$53,1-AR1/2)</f>
        <v>1.2934061173485663</v>
      </c>
    </row>
    <row r="3" spans="1:47" s="161" customFormat="1" ht="126" x14ac:dyDescent="0.3">
      <c r="A3" s="161" t="s">
        <v>50</v>
      </c>
      <c r="B3" s="161" t="s">
        <v>15</v>
      </c>
      <c r="C3" s="161" t="s">
        <v>14</v>
      </c>
      <c r="D3" s="161" t="s">
        <v>13</v>
      </c>
      <c r="E3" s="161" t="s">
        <v>12</v>
      </c>
      <c r="F3" s="161" t="s">
        <v>11</v>
      </c>
      <c r="G3" s="161">
        <v>2016</v>
      </c>
      <c r="H3" s="161">
        <v>2017</v>
      </c>
      <c r="I3" s="161">
        <v>2018</v>
      </c>
      <c r="J3" s="161">
        <v>2019</v>
      </c>
      <c r="K3" s="161">
        <v>2020</v>
      </c>
      <c r="L3" s="161">
        <v>2021</v>
      </c>
      <c r="M3" s="161">
        <v>2022</v>
      </c>
      <c r="N3" s="161">
        <v>2023</v>
      </c>
      <c r="O3" s="161">
        <v>2024</v>
      </c>
      <c r="P3" s="171" t="s">
        <v>132</v>
      </c>
      <c r="Q3" s="171" t="s">
        <v>134</v>
      </c>
      <c r="R3" s="161" t="s">
        <v>49</v>
      </c>
      <c r="S3" s="161" t="s">
        <v>48</v>
      </c>
      <c r="T3" s="161" t="s">
        <v>47</v>
      </c>
      <c r="U3" s="161" t="s">
        <v>46</v>
      </c>
      <c r="V3" s="161" t="s">
        <v>45</v>
      </c>
      <c r="W3" s="161" t="s">
        <v>44</v>
      </c>
      <c r="X3" s="161" t="s">
        <v>43</v>
      </c>
      <c r="Y3" s="161" t="s">
        <v>42</v>
      </c>
      <c r="Z3" s="161" t="s">
        <v>41</v>
      </c>
      <c r="AA3" s="161" t="s">
        <v>40</v>
      </c>
      <c r="AB3" s="161" t="s">
        <v>39</v>
      </c>
      <c r="AC3" s="161" t="s">
        <v>38</v>
      </c>
      <c r="AD3" s="161" t="s">
        <v>37</v>
      </c>
      <c r="AE3" s="161" t="s">
        <v>36</v>
      </c>
      <c r="AF3" s="161" t="s">
        <v>35</v>
      </c>
      <c r="AG3" s="161" t="s">
        <v>34</v>
      </c>
      <c r="AH3" s="161" t="s">
        <v>33</v>
      </c>
      <c r="AI3" s="161" t="s">
        <v>32</v>
      </c>
      <c r="AJ3" s="161" t="s">
        <v>31</v>
      </c>
      <c r="AK3" s="161" t="s">
        <v>30</v>
      </c>
      <c r="AL3" s="161" t="s">
        <v>29</v>
      </c>
      <c r="AM3" s="161" t="s">
        <v>28</v>
      </c>
      <c r="AN3" s="161" t="s">
        <v>27</v>
      </c>
      <c r="AO3" s="161" t="s">
        <v>26</v>
      </c>
      <c r="AP3" s="161" t="s">
        <v>25</v>
      </c>
      <c r="AQ3" s="162" t="s">
        <v>51</v>
      </c>
      <c r="AR3" s="162" t="s">
        <v>24</v>
      </c>
      <c r="AS3" s="161" t="s">
        <v>23</v>
      </c>
      <c r="AT3" s="161" t="s">
        <v>22</v>
      </c>
      <c r="AU3" s="161" t="s">
        <v>21</v>
      </c>
    </row>
    <row r="4" spans="1:47" x14ac:dyDescent="0.3">
      <c r="A4" s="83" t="s">
        <v>20</v>
      </c>
      <c r="B4" s="83">
        <v>0.74913153279858602</v>
      </c>
      <c r="C4" s="83">
        <v>-3.4951048536480598</v>
      </c>
      <c r="D4" s="83">
        <v>15.7129310835876</v>
      </c>
      <c r="E4" s="83">
        <v>4.3524254159140598</v>
      </c>
      <c r="F4" s="83">
        <v>57.808998106449799</v>
      </c>
      <c r="G4" s="83">
        <f>IF($R4=G$3,1,0)</f>
        <v>0</v>
      </c>
      <c r="H4" s="83">
        <f t="shared" ref="H4:O19" si="0">IF($R4=H$3,1,0)</f>
        <v>0</v>
      </c>
      <c r="I4" s="83">
        <f t="shared" si="0"/>
        <v>0</v>
      </c>
      <c r="J4" s="83">
        <f t="shared" si="0"/>
        <v>0</v>
      </c>
      <c r="K4" s="83">
        <f t="shared" si="0"/>
        <v>0</v>
      </c>
      <c r="L4" s="83">
        <f t="shared" si="0"/>
        <v>0</v>
      </c>
      <c r="M4" s="83">
        <f t="shared" si="0"/>
        <v>0</v>
      </c>
      <c r="N4" s="83">
        <f t="shared" si="0"/>
        <v>0</v>
      </c>
      <c r="O4" s="83">
        <f t="shared" si="0"/>
        <v>0</v>
      </c>
      <c r="P4" s="83">
        <f>IF($AQ4&gt;AQ$2,1,0)</f>
        <v>0</v>
      </c>
      <c r="Q4" s="83">
        <f>IF($AQ4&lt;AQ$1,1,0)</f>
        <v>0</v>
      </c>
      <c r="R4" s="83">
        <v>2015</v>
      </c>
      <c r="S4" s="83">
        <v>2015</v>
      </c>
      <c r="T4" s="83">
        <v>-0.73826038795236004</v>
      </c>
      <c r="U4" s="83">
        <v>-0.60003792897131003</v>
      </c>
      <c r="V4" s="83">
        <v>1.6994640443136799</v>
      </c>
      <c r="W4" s="83">
        <v>0.19764698675</v>
      </c>
      <c r="X4" s="83">
        <v>0.19764698675</v>
      </c>
      <c r="Y4" s="83">
        <v>0.19764698675</v>
      </c>
      <c r="Z4" s="83">
        <v>0.82264698675000003</v>
      </c>
      <c r="AA4" s="83">
        <v>9.9009680618020096E-2</v>
      </c>
      <c r="AB4" s="83">
        <v>2.39851165390301</v>
      </c>
      <c r="AC4" s="83">
        <v>2.4576019710416901</v>
      </c>
      <c r="AD4" s="83">
        <v>0.89669459633933002</v>
      </c>
      <c r="AE4" s="83">
        <v>0.89669459633933002</v>
      </c>
      <c r="AF4" s="83">
        <v>1.52169459633933</v>
      </c>
      <c r="AG4" s="83">
        <v>0.65054261544876801</v>
      </c>
      <c r="AH4" s="83">
        <v>7.5289756931948197</v>
      </c>
      <c r="AI4" s="83">
        <v>0.625</v>
      </c>
      <c r="AJ4" s="83">
        <v>-0.93590737470235996</v>
      </c>
      <c r="AK4" s="83">
        <v>-0.79768491572130995</v>
      </c>
      <c r="AL4" s="83">
        <v>-12.2423082626606</v>
      </c>
      <c r="AM4" s="83">
        <v>1.5609073747023601</v>
      </c>
      <c r="AN4" s="83">
        <v>1.42268491572131</v>
      </c>
      <c r="AO4" s="83">
        <v>-0.876817057563684</v>
      </c>
      <c r="AP4" s="83">
        <v>0</v>
      </c>
      <c r="AQ4" s="84">
        <v>-3.9212778363030103E-2</v>
      </c>
      <c r="AR4" s="84">
        <f>推計結果!B40</f>
        <v>-0.6359707843798601</v>
      </c>
      <c r="AS4" s="83">
        <v>1.3087993909728299</v>
      </c>
      <c r="AT4" s="83">
        <v>-3.1539629348184199</v>
      </c>
      <c r="AU4" s="83">
        <v>1.97643640377101</v>
      </c>
    </row>
    <row r="5" spans="1:47" x14ac:dyDescent="0.3">
      <c r="A5" s="83" t="s">
        <v>20</v>
      </c>
      <c r="B5" s="83">
        <v>1.1387839892481599</v>
      </c>
      <c r="C5" s="83">
        <v>-3.0882705063106899</v>
      </c>
      <c r="D5" s="83">
        <v>3.6874271921111901</v>
      </c>
      <c r="E5" s="83">
        <v>1.8903866580151201</v>
      </c>
      <c r="F5" s="83">
        <v>58.484252308649303</v>
      </c>
      <c r="G5" s="83">
        <f t="shared" ref="G5:O36" si="1">IF($R5=G$3,1,0)</f>
        <v>1</v>
      </c>
      <c r="H5" s="83">
        <f t="shared" si="0"/>
        <v>0</v>
      </c>
      <c r="I5" s="83">
        <f t="shared" si="0"/>
        <v>0</v>
      </c>
      <c r="J5" s="83">
        <f t="shared" si="0"/>
        <v>0</v>
      </c>
      <c r="K5" s="83">
        <f t="shared" si="0"/>
        <v>0</v>
      </c>
      <c r="L5" s="83">
        <f t="shared" si="0"/>
        <v>0</v>
      </c>
      <c r="M5" s="83">
        <f t="shared" si="0"/>
        <v>0</v>
      </c>
      <c r="N5" s="83">
        <f t="shared" si="0"/>
        <v>0</v>
      </c>
      <c r="O5" s="83">
        <f t="shared" si="0"/>
        <v>0</v>
      </c>
      <c r="P5" s="83">
        <f t="shared" ref="P5:P53" si="2">IF($AQ5&gt;AQ$2,1,0)</f>
        <v>0</v>
      </c>
      <c r="Q5" s="83">
        <f t="shared" ref="Q5:Q53" si="3">IF($AQ5&lt;AQ$1,1,0)</f>
        <v>0</v>
      </c>
      <c r="R5" s="83">
        <v>2016</v>
      </c>
      <c r="S5" s="83">
        <v>2016</v>
      </c>
      <c r="T5" s="83">
        <v>-0.248603720563043</v>
      </c>
      <c r="U5" s="83">
        <v>-0.38743916990696298</v>
      </c>
      <c r="V5" s="83">
        <v>6.2197946020170002E-2</v>
      </c>
      <c r="W5" s="83">
        <v>0.31637806641666699</v>
      </c>
      <c r="X5" s="83">
        <v>0.31637806641666699</v>
      </c>
      <c r="Y5" s="83">
        <v>0.31637806641666699</v>
      </c>
      <c r="Z5" s="83">
        <v>0.81637806641666699</v>
      </c>
      <c r="AA5" s="83">
        <v>4.7940339433950201E-2</v>
      </c>
      <c r="AB5" s="83">
        <v>0.497577455361083</v>
      </c>
      <c r="AC5" s="83">
        <v>1.8167393627372901</v>
      </c>
      <c r="AD5" s="83">
        <v>0.75175757575757995</v>
      </c>
      <c r="AE5" s="83">
        <v>0.75175757575757995</v>
      </c>
      <c r="AF5" s="83">
        <v>1.2517575757575801</v>
      </c>
      <c r="AG5" s="83">
        <v>0.99798858998811901</v>
      </c>
      <c r="AH5" s="83">
        <v>3.2323002917753798</v>
      </c>
      <c r="AI5" s="83">
        <v>0.5</v>
      </c>
      <c r="AJ5" s="83">
        <v>-0.56498178697971002</v>
      </c>
      <c r="AK5" s="83">
        <v>-0.70381723632363002</v>
      </c>
      <c r="AL5" s="83">
        <v>-2.9413863860739302</v>
      </c>
      <c r="AM5" s="83">
        <v>1.06498178697971</v>
      </c>
      <c r="AN5" s="83">
        <v>1.2038172363236299</v>
      </c>
      <c r="AO5" s="83">
        <v>0.75418012039649696</v>
      </c>
      <c r="AP5" s="83">
        <v>0</v>
      </c>
      <c r="AQ5" s="84">
        <v>0.18677578877786999</v>
      </c>
      <c r="AR5" s="84">
        <f>推計結果!B41</f>
        <v>0.3182980320338471</v>
      </c>
      <c r="AS5" s="83">
        <v>0.54676028805322796</v>
      </c>
      <c r="AT5" s="83">
        <v>-0.92916687280139698</v>
      </c>
      <c r="AU5" s="83">
        <v>1.2140940727207501</v>
      </c>
    </row>
    <row r="6" spans="1:47" x14ac:dyDescent="0.3">
      <c r="A6" s="83" t="s">
        <v>20</v>
      </c>
      <c r="B6" s="83">
        <v>1.20674381222863</v>
      </c>
      <c r="C6" s="83">
        <v>-2.8028053279368601</v>
      </c>
      <c r="D6" s="83">
        <v>-2.0603971496525699</v>
      </c>
      <c r="E6" s="83">
        <v>1.94161844788925</v>
      </c>
      <c r="F6" s="83">
        <v>57.976232352832596</v>
      </c>
      <c r="G6" s="83">
        <f t="shared" si="1"/>
        <v>0</v>
      </c>
      <c r="H6" s="83">
        <f t="shared" si="0"/>
        <v>1</v>
      </c>
      <c r="I6" s="83">
        <f t="shared" si="0"/>
        <v>0</v>
      </c>
      <c r="J6" s="83">
        <f t="shared" si="0"/>
        <v>0</v>
      </c>
      <c r="K6" s="83">
        <f t="shared" si="0"/>
        <v>0</v>
      </c>
      <c r="L6" s="83">
        <f t="shared" si="0"/>
        <v>0</v>
      </c>
      <c r="M6" s="83">
        <f t="shared" si="0"/>
        <v>0</v>
      </c>
      <c r="N6" s="83">
        <f t="shared" si="0"/>
        <v>0</v>
      </c>
      <c r="O6" s="83">
        <f t="shared" si="0"/>
        <v>0</v>
      </c>
      <c r="P6" s="83">
        <f t="shared" si="2"/>
        <v>0</v>
      </c>
      <c r="Q6" s="83">
        <f t="shared" si="3"/>
        <v>0</v>
      </c>
      <c r="R6" s="83">
        <v>2017</v>
      </c>
      <c r="S6" s="83">
        <v>2017</v>
      </c>
      <c r="T6" s="83">
        <v>-0.33176093648387001</v>
      </c>
      <c r="U6" s="83">
        <v>-0.22188021356838</v>
      </c>
      <c r="V6" s="83">
        <v>-1.50353882874029</v>
      </c>
      <c r="W6" s="83">
        <v>0.31135677058333</v>
      </c>
      <c r="X6" s="83">
        <v>0.31135677058333</v>
      </c>
      <c r="Y6" s="83">
        <v>0.31135677058333</v>
      </c>
      <c r="Z6" s="83">
        <v>1.06135677058333</v>
      </c>
      <c r="AA6" s="83">
        <v>0.50041504570883999</v>
      </c>
      <c r="AB6" s="83">
        <v>-0.78124356946307005</v>
      </c>
      <c r="AC6" s="83">
        <v>2.4267697369277501</v>
      </c>
      <c r="AD6" s="83">
        <v>1.03365202986055</v>
      </c>
      <c r="AE6" s="83">
        <v>1.03365202986055</v>
      </c>
      <c r="AF6" s="83">
        <v>1.78365202986055</v>
      </c>
      <c r="AG6" s="83">
        <v>1.0796114722594801</v>
      </c>
      <c r="AH6" s="83">
        <v>3.3489903863930301</v>
      </c>
      <c r="AI6" s="83">
        <v>0.75</v>
      </c>
      <c r="AJ6" s="83">
        <v>-0.64311770706719995</v>
      </c>
      <c r="AK6" s="83">
        <v>-0.53323698415170995</v>
      </c>
      <c r="AL6" s="83">
        <v>2.4848350766895102</v>
      </c>
      <c r="AM6" s="83">
        <v>1.3931177070672001</v>
      </c>
      <c r="AN6" s="83">
        <v>1.2832369841517099</v>
      </c>
      <c r="AO6" s="83">
        <v>2.56489559932362</v>
      </c>
      <c r="AP6" s="83">
        <v>0</v>
      </c>
      <c r="AQ6" s="84">
        <v>0.39053432279334999</v>
      </c>
      <c r="AR6" s="84">
        <f>推計結果!B42</f>
        <v>0.15202188459347521</v>
      </c>
      <c r="AS6" s="83">
        <v>0.493923741477309</v>
      </c>
      <c r="AT6" s="83">
        <v>-0.85008372525880305</v>
      </c>
      <c r="AU6" s="83">
        <v>1.0860617635507901</v>
      </c>
    </row>
    <row r="7" spans="1:47" x14ac:dyDescent="0.3">
      <c r="A7" s="83" t="s">
        <v>20</v>
      </c>
      <c r="B7" s="83">
        <v>1.4224781583022099</v>
      </c>
      <c r="C7" s="83">
        <v>-2.37691077638745</v>
      </c>
      <c r="D7" s="83">
        <v>-0.15156451099706</v>
      </c>
      <c r="E7" s="83">
        <v>0.60961521932663998</v>
      </c>
      <c r="F7" s="83">
        <v>57.886857436791999</v>
      </c>
      <c r="G7" s="83">
        <f t="shared" si="1"/>
        <v>0</v>
      </c>
      <c r="H7" s="83">
        <f t="shared" si="0"/>
        <v>0</v>
      </c>
      <c r="I7" s="83">
        <f t="shared" si="0"/>
        <v>1</v>
      </c>
      <c r="J7" s="83">
        <f t="shared" si="0"/>
        <v>0</v>
      </c>
      <c r="K7" s="83">
        <f t="shared" si="0"/>
        <v>0</v>
      </c>
      <c r="L7" s="83">
        <f t="shared" si="0"/>
        <v>0</v>
      </c>
      <c r="M7" s="83">
        <f t="shared" si="0"/>
        <v>0</v>
      </c>
      <c r="N7" s="83">
        <f t="shared" si="0"/>
        <v>0</v>
      </c>
      <c r="O7" s="83">
        <f t="shared" si="0"/>
        <v>0</v>
      </c>
      <c r="P7" s="83">
        <f t="shared" si="2"/>
        <v>0</v>
      </c>
      <c r="Q7" s="83">
        <f t="shared" si="3"/>
        <v>0</v>
      </c>
      <c r="R7" s="83">
        <v>2018</v>
      </c>
      <c r="S7" s="83">
        <v>2018</v>
      </c>
      <c r="T7" s="83">
        <v>0.24983500082724999</v>
      </c>
      <c r="U7" s="83">
        <v>0.20044726718448999</v>
      </c>
      <c r="V7" s="83">
        <v>0.17305200901392001</v>
      </c>
      <c r="W7" s="83">
        <v>0.35310273791667002</v>
      </c>
      <c r="X7" s="83">
        <v>0.35310273791667002</v>
      </c>
      <c r="Y7" s="83">
        <v>0.35310273791667002</v>
      </c>
      <c r="Z7" s="83">
        <v>1.79060273791667</v>
      </c>
      <c r="AA7" s="83">
        <v>0.68775663908783002</v>
      </c>
      <c r="AB7" s="83">
        <v>0.66036138091726004</v>
      </c>
      <c r="AC7" s="83">
        <v>2.3811798469094301</v>
      </c>
      <c r="AD7" s="83">
        <v>0.84041210982001002</v>
      </c>
      <c r="AE7" s="83">
        <v>0.84041210982001002</v>
      </c>
      <c r="AF7" s="83">
        <v>2.2779121098200101</v>
      </c>
      <c r="AG7" s="83">
        <v>1.34050329215722</v>
      </c>
      <c r="AH7" s="83">
        <v>1.05311507019066</v>
      </c>
      <c r="AI7" s="83">
        <v>1.4375</v>
      </c>
      <c r="AJ7" s="83">
        <v>-0.10326773708942</v>
      </c>
      <c r="AK7" s="83">
        <v>-0.15265547073218</v>
      </c>
      <c r="AL7" s="83">
        <v>-1.1112719029679601</v>
      </c>
      <c r="AM7" s="83">
        <v>1.5407677370894199</v>
      </c>
      <c r="AN7" s="83">
        <v>1.5901554707321801</v>
      </c>
      <c r="AO7" s="83">
        <v>1.61755072890275</v>
      </c>
      <c r="AP7" s="83">
        <v>0</v>
      </c>
      <c r="AQ7" s="84">
        <v>0.73714437273058997</v>
      </c>
      <c r="AR7" s="84">
        <f>推計結果!B43</f>
        <v>0.44633310588142139</v>
      </c>
      <c r="AS7" s="83">
        <v>0.49056816224836702</v>
      </c>
      <c r="AT7" s="83">
        <v>-0.15910491854633099</v>
      </c>
      <c r="AU7" s="83">
        <v>1.7638869413912699</v>
      </c>
    </row>
    <row r="8" spans="1:47" x14ac:dyDescent="0.3">
      <c r="A8" s="83" t="s">
        <v>20</v>
      </c>
      <c r="B8" s="83">
        <v>1.4464988127370799</v>
      </c>
      <c r="C8" s="83">
        <v>-1.95296173045635</v>
      </c>
      <c r="D8" s="83">
        <v>2.3778830540913698</v>
      </c>
      <c r="E8" s="83">
        <v>2.0350374066715999</v>
      </c>
      <c r="F8" s="83">
        <v>57.7545543389136</v>
      </c>
      <c r="G8" s="83">
        <f t="shared" si="1"/>
        <v>0</v>
      </c>
      <c r="H8" s="83">
        <f t="shared" si="0"/>
        <v>0</v>
      </c>
      <c r="I8" s="83">
        <f t="shared" si="0"/>
        <v>0</v>
      </c>
      <c r="J8" s="83">
        <f t="shared" si="0"/>
        <v>1</v>
      </c>
      <c r="K8" s="83">
        <f t="shared" si="0"/>
        <v>0</v>
      </c>
      <c r="L8" s="83">
        <f t="shared" si="0"/>
        <v>0</v>
      </c>
      <c r="M8" s="83">
        <f t="shared" si="0"/>
        <v>0</v>
      </c>
      <c r="N8" s="83">
        <f t="shared" si="0"/>
        <v>0</v>
      </c>
      <c r="O8" s="83">
        <f t="shared" si="0"/>
        <v>0</v>
      </c>
      <c r="P8" s="83">
        <f t="shared" si="2"/>
        <v>0</v>
      </c>
      <c r="Q8" s="83">
        <f t="shared" si="3"/>
        <v>0</v>
      </c>
      <c r="R8" s="83">
        <v>2019</v>
      </c>
      <c r="S8" s="83">
        <v>2019</v>
      </c>
      <c r="T8" s="83">
        <v>-6.0465543647129999E-2</v>
      </c>
      <c r="U8" s="83">
        <v>3.3719817546619998E-2</v>
      </c>
      <c r="V8" s="83">
        <v>0.32423555413159999</v>
      </c>
      <c r="W8" s="83">
        <v>0.14031051466666999</v>
      </c>
      <c r="X8" s="83">
        <v>0.14031051466666999</v>
      </c>
      <c r="Y8" s="83">
        <v>0.14031051466666999</v>
      </c>
      <c r="Z8" s="83">
        <v>1.8903105146666701</v>
      </c>
      <c r="AA8" s="83">
        <v>-0.26770808334041002</v>
      </c>
      <c r="AB8" s="83">
        <v>2.280765324457E-2</v>
      </c>
      <c r="AC8" s="83">
        <v>1.78965867209344</v>
      </c>
      <c r="AD8" s="83">
        <v>-0.16111738622036001</v>
      </c>
      <c r="AE8" s="83">
        <v>-0.16111738622036001</v>
      </c>
      <c r="AF8" s="83">
        <v>1.5888826137796399</v>
      </c>
      <c r="AG8" s="83">
        <v>1.38456616969413</v>
      </c>
      <c r="AH8" s="83">
        <v>3.52359641584221</v>
      </c>
      <c r="AI8" s="83">
        <v>1.75</v>
      </c>
      <c r="AJ8" s="83">
        <v>-0.20077605831379999</v>
      </c>
      <c r="AK8" s="83">
        <v>-0.10659069712005</v>
      </c>
      <c r="AL8" s="83">
        <v>-1.3163564426857799</v>
      </c>
      <c r="AM8" s="83">
        <v>1.9507760583138001</v>
      </c>
      <c r="AN8" s="83">
        <v>1.8565906971200501</v>
      </c>
      <c r="AO8" s="83">
        <v>1.5660749605350699</v>
      </c>
      <c r="AP8" s="83">
        <v>0</v>
      </c>
      <c r="AQ8" s="84">
        <v>-0.36189344453416</v>
      </c>
      <c r="AR8" s="84">
        <f>推計結果!B44</f>
        <v>0.28965065717707772</v>
      </c>
      <c r="AS8" s="83">
        <v>0.48481733018497097</v>
      </c>
      <c r="AT8" s="83">
        <v>-0.50347529060626595</v>
      </c>
      <c r="AU8" s="83">
        <v>1.39697372188055</v>
      </c>
    </row>
    <row r="9" spans="1:47" x14ac:dyDescent="0.3">
      <c r="A9" s="83" t="s">
        <v>20</v>
      </c>
      <c r="B9" s="83">
        <v>1.0795817051729499</v>
      </c>
      <c r="C9" s="83">
        <v>-2.1532519852411802</v>
      </c>
      <c r="D9" s="83">
        <v>1.0744061004613901</v>
      </c>
      <c r="E9" s="83">
        <v>13.914129853340301</v>
      </c>
      <c r="F9" s="83">
        <v>57.192735059947601</v>
      </c>
      <c r="G9" s="83">
        <f t="shared" si="1"/>
        <v>0</v>
      </c>
      <c r="H9" s="83">
        <f t="shared" si="0"/>
        <v>0</v>
      </c>
      <c r="I9" s="83">
        <f t="shared" si="0"/>
        <v>0</v>
      </c>
      <c r="J9" s="83">
        <f t="shared" si="0"/>
        <v>0</v>
      </c>
      <c r="K9" s="83">
        <f t="shared" si="0"/>
        <v>1</v>
      </c>
      <c r="L9" s="83">
        <f t="shared" si="0"/>
        <v>0</v>
      </c>
      <c r="M9" s="83">
        <f t="shared" si="0"/>
        <v>0</v>
      </c>
      <c r="N9" s="83">
        <f t="shared" si="0"/>
        <v>0</v>
      </c>
      <c r="O9" s="83">
        <f t="shared" si="0"/>
        <v>0</v>
      </c>
      <c r="P9" s="83">
        <f t="shared" si="2"/>
        <v>0</v>
      </c>
      <c r="Q9" s="83">
        <f t="shared" si="3"/>
        <v>0</v>
      </c>
      <c r="R9" s="83">
        <v>2020</v>
      </c>
      <c r="S9" s="83">
        <v>2020</v>
      </c>
      <c r="T9" s="83">
        <v>-1.11580686114341</v>
      </c>
      <c r="U9" s="83">
        <v>-1.09619446782578</v>
      </c>
      <c r="V9" s="83">
        <v>1.9997636260724001E-2</v>
      </c>
      <c r="W9" s="83">
        <v>0.38545509316666698</v>
      </c>
      <c r="X9" s="83">
        <v>0.38545509316666698</v>
      </c>
      <c r="Y9" s="83">
        <v>0.38545509316666698</v>
      </c>
      <c r="Z9" s="83">
        <v>0.63545509316666704</v>
      </c>
      <c r="AA9" s="83">
        <v>-0.97854089924244902</v>
      </c>
      <c r="AB9" s="83">
        <v>0.13765120484405799</v>
      </c>
      <c r="AC9" s="83">
        <v>2.25437061606008</v>
      </c>
      <c r="AD9" s="83">
        <v>0.50310866175000102</v>
      </c>
      <c r="AE9" s="83">
        <v>0.50310866175000102</v>
      </c>
      <c r="AF9" s="83">
        <v>0.75310866175000102</v>
      </c>
      <c r="AG9" s="83">
        <v>1.0029079930698099</v>
      </c>
      <c r="AH9" s="83">
        <v>24.328491789658202</v>
      </c>
      <c r="AI9" s="83">
        <v>0.25</v>
      </c>
      <c r="AJ9" s="83">
        <v>-1.50126195431008</v>
      </c>
      <c r="AK9" s="83">
        <v>-1.48164956099245</v>
      </c>
      <c r="AL9" s="83">
        <v>-1.4648307526084501</v>
      </c>
      <c r="AM9" s="83">
        <v>1.75126195431008</v>
      </c>
      <c r="AN9" s="83">
        <v>1.73164956099245</v>
      </c>
      <c r="AO9" s="83">
        <v>0.615457456905943</v>
      </c>
      <c r="AP9" s="83">
        <v>0</v>
      </c>
      <c r="AQ9" s="84">
        <v>-0.99815329256007901</v>
      </c>
      <c r="AR9" s="84">
        <f>推計結果!B45</f>
        <v>-0.76920871969161198</v>
      </c>
      <c r="AS9" s="83">
        <v>0.47171429706502299</v>
      </c>
      <c r="AT9" s="83">
        <v>-1.9186077154772401</v>
      </c>
      <c r="AU9" s="83">
        <v>-6.9521648997091304E-2</v>
      </c>
    </row>
    <row r="10" spans="1:47" x14ac:dyDescent="0.3">
      <c r="A10" s="83" t="s">
        <v>20</v>
      </c>
      <c r="B10" s="83">
        <v>0.57708064842299001</v>
      </c>
      <c r="C10" s="83">
        <v>-0.26888554353695898</v>
      </c>
      <c r="D10" s="83">
        <v>-6.5368306817021402</v>
      </c>
      <c r="E10" s="83">
        <v>10.670718988902101</v>
      </c>
      <c r="F10" s="83">
        <v>54.396924153397102</v>
      </c>
      <c r="G10" s="83">
        <f t="shared" si="1"/>
        <v>0</v>
      </c>
      <c r="H10" s="83">
        <f t="shared" si="0"/>
        <v>0</v>
      </c>
      <c r="I10" s="83">
        <f t="shared" si="0"/>
        <v>0</v>
      </c>
      <c r="J10" s="83">
        <f t="shared" si="0"/>
        <v>0</v>
      </c>
      <c r="K10" s="83">
        <f t="shared" si="0"/>
        <v>0</v>
      </c>
      <c r="L10" s="83">
        <f t="shared" si="0"/>
        <v>1</v>
      </c>
      <c r="M10" s="83">
        <f t="shared" si="0"/>
        <v>0</v>
      </c>
      <c r="N10" s="83">
        <f t="shared" si="0"/>
        <v>0</v>
      </c>
      <c r="O10" s="83">
        <f t="shared" si="0"/>
        <v>0</v>
      </c>
      <c r="P10" s="83">
        <f t="shared" si="2"/>
        <v>0</v>
      </c>
      <c r="Q10" s="83">
        <f t="shared" si="3"/>
        <v>0</v>
      </c>
      <c r="R10" s="83">
        <v>2021</v>
      </c>
      <c r="S10" s="83">
        <v>2021</v>
      </c>
      <c r="T10" s="83">
        <v>-3.7636362005194202</v>
      </c>
      <c r="U10" s="83">
        <v>-3.6637984232801601</v>
      </c>
      <c r="V10" s="83">
        <v>-7.9440936823669199</v>
      </c>
      <c r="W10" s="83">
        <v>-4.0754444083333001E-2</v>
      </c>
      <c r="X10" s="83">
        <v>-4.0754444083333001E-2</v>
      </c>
      <c r="Y10" s="83">
        <v>-4.0754444083333001E-2</v>
      </c>
      <c r="Z10" s="83">
        <v>0.20924555591666699</v>
      </c>
      <c r="AA10" s="83">
        <v>-2.5142328526968298</v>
      </c>
      <c r="AB10" s="83">
        <v>-6.7945281117835901</v>
      </c>
      <c r="AC10" s="83">
        <v>5.0816928829360899</v>
      </c>
      <c r="AD10" s="83">
        <v>1.1088111265</v>
      </c>
      <c r="AE10" s="83">
        <v>1.1088111265</v>
      </c>
      <c r="AF10" s="83">
        <v>1.3588111265</v>
      </c>
      <c r="AG10" s="83">
        <v>0.47447974830803202</v>
      </c>
      <c r="AH10" s="83">
        <v>19.616401395805202</v>
      </c>
      <c r="AI10" s="83">
        <v>0.25</v>
      </c>
      <c r="AJ10" s="83">
        <v>-3.7228817564360899</v>
      </c>
      <c r="AK10" s="83">
        <v>-3.6230439791968299</v>
      </c>
      <c r="AL10" s="83">
        <v>9.6379972779152805</v>
      </c>
      <c r="AM10" s="83">
        <v>3.9728817564360899</v>
      </c>
      <c r="AN10" s="83">
        <v>3.8730439791968299</v>
      </c>
      <c r="AO10" s="83">
        <v>8.1533392382835892</v>
      </c>
      <c r="AP10" s="83">
        <v>0</v>
      </c>
      <c r="AQ10" s="84">
        <v>-2.6140706299360899</v>
      </c>
      <c r="AR10" s="84">
        <f>推計結果!B46</f>
        <v>-2.1683532138985551</v>
      </c>
      <c r="AS10" s="83">
        <v>0.50172234842326602</v>
      </c>
      <c r="AT10" s="83">
        <v>-3.6970750993777699</v>
      </c>
      <c r="AU10" s="83">
        <v>-1.7303596330808599</v>
      </c>
    </row>
    <row r="11" spans="1:47" x14ac:dyDescent="0.3">
      <c r="A11" s="83" t="s">
        <v>20</v>
      </c>
      <c r="B11" s="83">
        <v>1.84009531817433</v>
      </c>
      <c r="C11" s="83">
        <v>-0.32713479441335802</v>
      </c>
      <c r="D11" s="83">
        <v>3.8443156061813002</v>
      </c>
      <c r="E11" s="83">
        <v>5.9322098989216299</v>
      </c>
      <c r="F11" s="83">
        <v>54.276740295654001</v>
      </c>
      <c r="G11" s="83">
        <f t="shared" si="1"/>
        <v>0</v>
      </c>
      <c r="H11" s="83">
        <f t="shared" si="0"/>
        <v>0</v>
      </c>
      <c r="I11" s="83">
        <f t="shared" si="0"/>
        <v>0</v>
      </c>
      <c r="J11" s="83">
        <f t="shared" si="0"/>
        <v>0</v>
      </c>
      <c r="K11" s="83">
        <f t="shared" si="0"/>
        <v>0</v>
      </c>
      <c r="L11" s="83">
        <f t="shared" si="0"/>
        <v>0</v>
      </c>
      <c r="M11" s="83">
        <f t="shared" si="0"/>
        <v>1</v>
      </c>
      <c r="N11" s="83">
        <f t="shared" si="0"/>
        <v>0</v>
      </c>
      <c r="O11" s="83">
        <f t="shared" si="0"/>
        <v>0</v>
      </c>
      <c r="P11" s="83">
        <f t="shared" si="2"/>
        <v>0</v>
      </c>
      <c r="Q11" s="83">
        <f t="shared" si="3"/>
        <v>1</v>
      </c>
      <c r="R11" s="83">
        <v>2022</v>
      </c>
      <c r="S11" s="83">
        <v>2022</v>
      </c>
      <c r="T11" s="83">
        <v>-3.4090877538411202</v>
      </c>
      <c r="U11" s="83">
        <v>-3.0020401079930501</v>
      </c>
      <c r="V11" s="83">
        <v>-4.6359213214394197</v>
      </c>
      <c r="W11" s="83">
        <v>0.18299681258333</v>
      </c>
      <c r="X11" s="83">
        <v>0.18299681258333</v>
      </c>
      <c r="Y11" s="83">
        <v>0.18299681258333</v>
      </c>
      <c r="Z11" s="83">
        <v>2.5579968125833301</v>
      </c>
      <c r="AA11" s="83">
        <v>-2.7914573409097101</v>
      </c>
      <c r="AB11" s="83">
        <v>-4.4253385543560801</v>
      </c>
      <c r="AC11" s="83">
        <v>6.3606641460911204</v>
      </c>
      <c r="AD11" s="83">
        <v>0.39357957966667001</v>
      </c>
      <c r="AE11" s="83">
        <v>0.39357957966667001</v>
      </c>
      <c r="AF11" s="83">
        <v>2.7685795796666701</v>
      </c>
      <c r="AG11" s="83">
        <v>1.6370285524544701</v>
      </c>
      <c r="AH11" s="83">
        <v>10.929561846581</v>
      </c>
      <c r="AI11" s="83">
        <v>2.375</v>
      </c>
      <c r="AJ11" s="83">
        <v>-3.5920845664244498</v>
      </c>
      <c r="AK11" s="83">
        <v>-3.1850369205763802</v>
      </c>
      <c r="AL11" s="83">
        <v>-0.83832964667011101</v>
      </c>
      <c r="AM11" s="83">
        <v>5.9670845664244503</v>
      </c>
      <c r="AN11" s="83">
        <v>5.5600369205763798</v>
      </c>
      <c r="AO11" s="83">
        <v>7.1939181340227503</v>
      </c>
      <c r="AP11" s="83">
        <v>0</v>
      </c>
      <c r="AQ11" s="84">
        <v>-3.1985049867577802</v>
      </c>
      <c r="AR11" s="84">
        <f>推計結果!B47</f>
        <v>-4.1336058295303397</v>
      </c>
      <c r="AS11" s="83">
        <v>0.64729403724867496</v>
      </c>
      <c r="AT11" s="83">
        <v>-5.5722837199506898</v>
      </c>
      <c r="AU11" s="83">
        <v>-3.0349377191208302</v>
      </c>
    </row>
    <row r="12" spans="1:47" x14ac:dyDescent="0.3">
      <c r="A12" s="83" t="s">
        <v>20</v>
      </c>
      <c r="B12" s="83">
        <v>1.87449714347521</v>
      </c>
      <c r="C12" s="83">
        <v>-1.3071058314164301</v>
      </c>
      <c r="D12" s="83">
        <v>3.9837248731288102</v>
      </c>
      <c r="E12" s="83">
        <v>4.2283755631356197</v>
      </c>
      <c r="F12" s="83">
        <v>56.2307331335481</v>
      </c>
      <c r="G12" s="83">
        <f t="shared" si="1"/>
        <v>0</v>
      </c>
      <c r="H12" s="83">
        <f t="shared" si="0"/>
        <v>0</v>
      </c>
      <c r="I12" s="83">
        <f t="shared" si="0"/>
        <v>0</v>
      </c>
      <c r="J12" s="83">
        <f t="shared" si="0"/>
        <v>0</v>
      </c>
      <c r="K12" s="83">
        <f t="shared" si="0"/>
        <v>0</v>
      </c>
      <c r="L12" s="83">
        <f t="shared" si="0"/>
        <v>0</v>
      </c>
      <c r="M12" s="83">
        <f t="shared" si="0"/>
        <v>0</v>
      </c>
      <c r="N12" s="83">
        <f t="shared" si="0"/>
        <v>1</v>
      </c>
      <c r="O12" s="83">
        <f t="shared" si="0"/>
        <v>0</v>
      </c>
      <c r="P12" s="83">
        <f t="shared" si="2"/>
        <v>0</v>
      </c>
      <c r="Q12" s="83">
        <f t="shared" si="3"/>
        <v>0</v>
      </c>
      <c r="R12" s="83">
        <v>2023</v>
      </c>
      <c r="S12" s="83">
        <v>2023</v>
      </c>
      <c r="T12" s="83">
        <v>1.1382731242800199</v>
      </c>
      <c r="U12" s="83">
        <v>0.75137407318160898</v>
      </c>
      <c r="V12" s="83">
        <v>3.7755338955997599</v>
      </c>
      <c r="W12" s="83">
        <v>0.20302384266667001</v>
      </c>
      <c r="X12" s="83">
        <v>0.20302384266667001</v>
      </c>
      <c r="Y12" s="83">
        <v>0.20302384266667001</v>
      </c>
      <c r="Z12" s="83">
        <v>5.0155238426666697</v>
      </c>
      <c r="AA12" s="83">
        <v>-0.91059979448506001</v>
      </c>
      <c r="AB12" s="83">
        <v>2.1135600279330902</v>
      </c>
      <c r="AC12" s="83">
        <v>2.4183006933866502</v>
      </c>
      <c r="AD12" s="83">
        <v>-1.458950025</v>
      </c>
      <c r="AE12" s="83">
        <v>-1.458950025</v>
      </c>
      <c r="AF12" s="83">
        <v>3.353549975</v>
      </c>
      <c r="AG12" s="83">
        <v>1.78113705374077</v>
      </c>
      <c r="AH12" s="83">
        <v>7.5196877712641896</v>
      </c>
      <c r="AI12" s="83">
        <v>4.8125</v>
      </c>
      <c r="AJ12" s="83">
        <v>0.93524928161334997</v>
      </c>
      <c r="AK12" s="83">
        <v>0.54835023051494003</v>
      </c>
      <c r="AL12" s="83">
        <v>-6.00328719778864</v>
      </c>
      <c r="AM12" s="83">
        <v>3.8772507183866498</v>
      </c>
      <c r="AN12" s="83">
        <v>4.2641497694850603</v>
      </c>
      <c r="AO12" s="83">
        <v>1.23998994706691</v>
      </c>
      <c r="AP12" s="83">
        <v>0</v>
      </c>
      <c r="AQ12" s="84">
        <v>-0.52370074338664996</v>
      </c>
      <c r="AR12" s="84">
        <f>推計結果!B48</f>
        <v>-0.58610283875601388</v>
      </c>
      <c r="AS12" s="83">
        <v>0.51794707248737504</v>
      </c>
      <c r="AT12" s="83">
        <v>-1.9446547847367801</v>
      </c>
      <c r="AU12" s="83">
        <v>8.5660431209646101E-2</v>
      </c>
    </row>
    <row r="13" spans="1:47" x14ac:dyDescent="0.3">
      <c r="A13" s="83" t="s">
        <v>20</v>
      </c>
      <c r="B13" s="83">
        <v>1.7277980958747099</v>
      </c>
      <c r="C13" s="83">
        <v>-1.42283097591912</v>
      </c>
      <c r="D13" s="83">
        <v>2.0918569554132498</v>
      </c>
      <c r="E13" s="83">
        <v>3.4596074798792</v>
      </c>
      <c r="F13" s="83">
        <v>56.308656750548501</v>
      </c>
      <c r="G13" s="83">
        <f t="shared" si="1"/>
        <v>0</v>
      </c>
      <c r="H13" s="83">
        <f t="shared" si="0"/>
        <v>0</v>
      </c>
      <c r="I13" s="83">
        <f t="shared" si="0"/>
        <v>0</v>
      </c>
      <c r="J13" s="83">
        <f t="shared" si="0"/>
        <v>0</v>
      </c>
      <c r="K13" s="83">
        <f t="shared" si="0"/>
        <v>0</v>
      </c>
      <c r="L13" s="83">
        <f t="shared" si="0"/>
        <v>0</v>
      </c>
      <c r="M13" s="83">
        <f t="shared" si="0"/>
        <v>0</v>
      </c>
      <c r="N13" s="83">
        <f t="shared" si="0"/>
        <v>0</v>
      </c>
      <c r="O13" s="83">
        <f t="shared" si="0"/>
        <v>1</v>
      </c>
      <c r="P13" s="83">
        <f t="shared" si="2"/>
        <v>0</v>
      </c>
      <c r="Q13" s="83">
        <f t="shared" si="3"/>
        <v>0</v>
      </c>
      <c r="R13" s="83">
        <v>2024</v>
      </c>
      <c r="S13" s="83">
        <v>2024</v>
      </c>
      <c r="T13" s="83">
        <v>2.0304339519989298</v>
      </c>
      <c r="U13" s="83">
        <v>1.9768352615206599</v>
      </c>
      <c r="V13" s="83">
        <v>2.0809278928413102</v>
      </c>
      <c r="W13" s="83">
        <v>0.22476487866667</v>
      </c>
      <c r="X13" s="83">
        <v>0.22476487866667</v>
      </c>
      <c r="Y13" s="83">
        <v>0.22476487866667</v>
      </c>
      <c r="Z13" s="83">
        <v>5.0372648786666696</v>
      </c>
      <c r="AA13" s="83">
        <v>0.52401735252065995</v>
      </c>
      <c r="AB13" s="83">
        <v>0.62810998384131</v>
      </c>
      <c r="AC13" s="83">
        <v>1.7787778963344101</v>
      </c>
      <c r="AD13" s="83">
        <v>-1.2280530303333299</v>
      </c>
      <c r="AE13" s="83">
        <v>-1.2280530303333299</v>
      </c>
      <c r="AF13" s="83">
        <v>3.5844469696666699</v>
      </c>
      <c r="AG13" s="83">
        <v>1.64167993116264</v>
      </c>
      <c r="AH13" s="83">
        <v>6.1440064095393296</v>
      </c>
      <c r="AI13" s="83">
        <v>4.8125</v>
      </c>
      <c r="AJ13" s="83">
        <v>1.80566907333226</v>
      </c>
      <c r="AK13" s="83">
        <v>1.7520703828539901</v>
      </c>
      <c r="AL13" s="83">
        <v>-1.54049245543183</v>
      </c>
      <c r="AM13" s="83">
        <v>3.0068309266677402</v>
      </c>
      <c r="AN13" s="83">
        <v>3.0604296171460099</v>
      </c>
      <c r="AO13" s="83">
        <v>2.9563369858253599</v>
      </c>
      <c r="AP13" s="83">
        <v>0</v>
      </c>
      <c r="AQ13" s="84">
        <v>0.57761604299892999</v>
      </c>
      <c r="AR13" s="84">
        <f>推計結果!B49</f>
        <v>0.98702768144325215</v>
      </c>
      <c r="AS13" s="83">
        <v>0.50950182715967796</v>
      </c>
      <c r="AT13" s="83">
        <v>0.46838812941400298</v>
      </c>
      <c r="AU13" s="83">
        <v>2.4655985919946399</v>
      </c>
    </row>
    <row r="14" spans="1:47" x14ac:dyDescent="0.3">
      <c r="A14" s="83" t="s">
        <v>19</v>
      </c>
      <c r="B14" s="83">
        <v>0.86900686253021897</v>
      </c>
      <c r="C14" s="83">
        <v>8.6560414188209904</v>
      </c>
      <c r="D14" s="83">
        <v>19.604279674123799</v>
      </c>
      <c r="E14" s="83">
        <v>10.063742082735001</v>
      </c>
      <c r="F14" s="83">
        <v>53.028010423498301</v>
      </c>
      <c r="G14" s="83">
        <f t="shared" si="1"/>
        <v>0</v>
      </c>
      <c r="H14" s="83">
        <f t="shared" si="0"/>
        <v>0</v>
      </c>
      <c r="I14" s="83">
        <f t="shared" si="0"/>
        <v>0</v>
      </c>
      <c r="J14" s="83">
        <f t="shared" si="0"/>
        <v>0</v>
      </c>
      <c r="K14" s="83">
        <f t="shared" si="0"/>
        <v>0</v>
      </c>
      <c r="L14" s="83">
        <f t="shared" si="0"/>
        <v>0</v>
      </c>
      <c r="M14" s="83">
        <f t="shared" si="0"/>
        <v>0</v>
      </c>
      <c r="N14" s="83">
        <f t="shared" si="0"/>
        <v>0</v>
      </c>
      <c r="O14" s="83">
        <f t="shared" si="0"/>
        <v>0</v>
      </c>
      <c r="P14" s="83">
        <f t="shared" si="2"/>
        <v>0</v>
      </c>
      <c r="Q14" s="83">
        <f t="shared" si="3"/>
        <v>0</v>
      </c>
      <c r="R14" s="83">
        <v>2015</v>
      </c>
      <c r="S14" s="83">
        <v>2015</v>
      </c>
      <c r="T14" s="83">
        <v>-0.86495262716737198</v>
      </c>
      <c r="U14" s="83">
        <v>-0.94556081345229803</v>
      </c>
      <c r="V14" s="83">
        <v>-1.8767842799279999</v>
      </c>
      <c r="W14" s="83">
        <v>-6.9366666666666799E-2</v>
      </c>
      <c r="X14" s="83">
        <v>-6.9366666666666799E-2</v>
      </c>
      <c r="Y14" s="83">
        <v>-6.9366666666666701E-2</v>
      </c>
      <c r="Z14" s="83">
        <v>-1.9366666666666699E-2</v>
      </c>
      <c r="AA14" s="83">
        <v>-0.43100047128563101</v>
      </c>
      <c r="AB14" s="83">
        <v>-1.3622239377613301</v>
      </c>
      <c r="AC14" s="83">
        <v>1.2907796360007</v>
      </c>
      <c r="AD14" s="83">
        <v>0.4451936755</v>
      </c>
      <c r="AE14" s="83">
        <v>0.4451936755</v>
      </c>
      <c r="AF14" s="83">
        <v>0.49519367549999999</v>
      </c>
      <c r="AG14" s="83">
        <v>0.32446345496401902</v>
      </c>
      <c r="AH14" s="83">
        <v>18.9781626773526</v>
      </c>
      <c r="AI14" s="83">
        <v>0.05</v>
      </c>
      <c r="AJ14" s="83">
        <v>-0.79558596050070496</v>
      </c>
      <c r="AK14" s="83">
        <v>-0.87619414678563101</v>
      </c>
      <c r="AL14" s="83">
        <v>-1.90280417261812</v>
      </c>
      <c r="AM14" s="83">
        <v>0.845585960500705</v>
      </c>
      <c r="AN14" s="83">
        <v>0.92619414678563095</v>
      </c>
      <c r="AO14" s="83">
        <v>1.85741761326133</v>
      </c>
      <c r="AP14" s="83">
        <v>0</v>
      </c>
      <c r="AQ14" s="84">
        <v>-0.35039228500070502</v>
      </c>
      <c r="AR14" s="84">
        <f>推計結果!B50</f>
        <v>-0.41868701207460113</v>
      </c>
      <c r="AS14" s="83">
        <v>1.3312209985860799</v>
      </c>
      <c r="AT14" s="83">
        <v>-2.6196966465786402</v>
      </c>
      <c r="AU14" s="83">
        <v>2.5985937788056801</v>
      </c>
    </row>
    <row r="15" spans="1:47" x14ac:dyDescent="0.3">
      <c r="A15" s="83" t="s">
        <v>19</v>
      </c>
      <c r="B15" s="83">
        <v>0.81071651547981505</v>
      </c>
      <c r="C15" s="83">
        <v>8.5048958673523902</v>
      </c>
      <c r="D15" s="83">
        <v>0.313925103604973</v>
      </c>
      <c r="E15" s="83">
        <v>10.1963637943392</v>
      </c>
      <c r="F15" s="83">
        <v>52.742912799812402</v>
      </c>
      <c r="G15" s="83">
        <f t="shared" si="1"/>
        <v>1</v>
      </c>
      <c r="H15" s="83">
        <f t="shared" si="0"/>
        <v>0</v>
      </c>
      <c r="I15" s="83">
        <f t="shared" si="0"/>
        <v>0</v>
      </c>
      <c r="J15" s="83">
        <f t="shared" si="0"/>
        <v>0</v>
      </c>
      <c r="K15" s="83">
        <f t="shared" si="0"/>
        <v>0</v>
      </c>
      <c r="L15" s="83">
        <f t="shared" si="0"/>
        <v>0</v>
      </c>
      <c r="M15" s="83">
        <f t="shared" si="0"/>
        <v>0</v>
      </c>
      <c r="N15" s="83">
        <f t="shared" si="0"/>
        <v>0</v>
      </c>
      <c r="O15" s="83">
        <f t="shared" si="0"/>
        <v>0</v>
      </c>
      <c r="P15" s="83">
        <f t="shared" si="2"/>
        <v>0</v>
      </c>
      <c r="Q15" s="83">
        <f t="shared" si="3"/>
        <v>0</v>
      </c>
      <c r="R15" s="83">
        <v>2016</v>
      </c>
      <c r="S15" s="83">
        <v>2016</v>
      </c>
      <c r="T15" s="83">
        <v>-1.05320940782068</v>
      </c>
      <c r="U15" s="83">
        <v>-1.00778088870266</v>
      </c>
      <c r="V15" s="83">
        <v>-1.5932864009368799</v>
      </c>
      <c r="W15" s="83">
        <v>-0.26369166666666699</v>
      </c>
      <c r="X15" s="83">
        <v>-0.26369166666666699</v>
      </c>
      <c r="Y15" s="83">
        <v>-0.26369166666666699</v>
      </c>
      <c r="Z15" s="83">
        <v>-0.26369166666666699</v>
      </c>
      <c r="AA15" s="83">
        <v>-0.65259002978599301</v>
      </c>
      <c r="AB15" s="83">
        <v>-1.23809554202021</v>
      </c>
      <c r="AC15" s="83">
        <v>0.88101693340401099</v>
      </c>
      <c r="AD15" s="83">
        <v>9.1499192250000097E-2</v>
      </c>
      <c r="AE15" s="83">
        <v>9.1499192250000097E-2</v>
      </c>
      <c r="AF15" s="83">
        <v>9.1499192250000097E-2</v>
      </c>
      <c r="AG15" s="83">
        <v>0.26668815741790503</v>
      </c>
      <c r="AH15" s="83">
        <v>19.332196977895101</v>
      </c>
      <c r="AI15" s="83">
        <v>0</v>
      </c>
      <c r="AJ15" s="83">
        <v>-0.78951774115401097</v>
      </c>
      <c r="AK15" s="83">
        <v>-0.74408922203599304</v>
      </c>
      <c r="AL15" s="83">
        <v>1.9855078115532701</v>
      </c>
      <c r="AM15" s="83">
        <v>0.78951774115401097</v>
      </c>
      <c r="AN15" s="83">
        <v>0.74408922203599304</v>
      </c>
      <c r="AO15" s="83">
        <v>1.3295947342702099</v>
      </c>
      <c r="AP15" s="83">
        <v>0</v>
      </c>
      <c r="AQ15" s="84">
        <v>-0.69801854890401105</v>
      </c>
      <c r="AR15" s="84">
        <f>推計結果!B51</f>
        <v>-0.25090205118060549</v>
      </c>
      <c r="AS15" s="83">
        <v>0.55126788949798899</v>
      </c>
      <c r="AT15" s="83">
        <v>-1.5566596952420999</v>
      </c>
      <c r="AU15" s="83">
        <v>0.60427072325682596</v>
      </c>
    </row>
    <row r="16" spans="1:47" x14ac:dyDescent="0.3">
      <c r="A16" s="83" t="s">
        <v>19</v>
      </c>
      <c r="B16" s="83">
        <v>0.37371317892998002</v>
      </c>
      <c r="C16" s="83">
        <v>7.7898528019534199</v>
      </c>
      <c r="D16" s="83">
        <v>-1.8992263486996099</v>
      </c>
      <c r="E16" s="83">
        <v>10.643063003578099</v>
      </c>
      <c r="F16" s="83">
        <v>52.090341872529798</v>
      </c>
      <c r="G16" s="83">
        <f t="shared" si="1"/>
        <v>0</v>
      </c>
      <c r="H16" s="83">
        <f t="shared" si="0"/>
        <v>1</v>
      </c>
      <c r="I16" s="83">
        <f t="shared" si="0"/>
        <v>0</v>
      </c>
      <c r="J16" s="83">
        <f t="shared" si="0"/>
        <v>0</v>
      </c>
      <c r="K16" s="83">
        <f t="shared" si="0"/>
        <v>0</v>
      </c>
      <c r="L16" s="83">
        <f t="shared" si="0"/>
        <v>0</v>
      </c>
      <c r="M16" s="83">
        <f t="shared" si="0"/>
        <v>0</v>
      </c>
      <c r="N16" s="83">
        <f t="shared" si="0"/>
        <v>0</v>
      </c>
      <c r="O16" s="83">
        <f t="shared" si="0"/>
        <v>0</v>
      </c>
      <c r="P16" s="83">
        <f t="shared" si="2"/>
        <v>0</v>
      </c>
      <c r="Q16" s="83">
        <f t="shared" si="3"/>
        <v>0</v>
      </c>
      <c r="R16" s="83">
        <v>2017</v>
      </c>
      <c r="S16" s="83">
        <v>2017</v>
      </c>
      <c r="T16" s="83">
        <v>-2.1232435829330898</v>
      </c>
      <c r="U16" s="83">
        <v>-2.1895273095194399</v>
      </c>
      <c r="V16" s="83">
        <v>-1.83590856700636</v>
      </c>
      <c r="W16" s="83">
        <v>-0.32905000000000001</v>
      </c>
      <c r="X16" s="83">
        <v>-0.32905000000000001</v>
      </c>
      <c r="Y16" s="83">
        <v>-0.32905000000000001</v>
      </c>
      <c r="Z16" s="83">
        <v>-0.32905000000000001</v>
      </c>
      <c r="AA16" s="83">
        <v>-1.54414119568611</v>
      </c>
      <c r="AB16" s="83">
        <v>-1.1905224531730301</v>
      </c>
      <c r="AC16" s="83">
        <v>2.1105296967664202</v>
      </c>
      <c r="AD16" s="83">
        <v>0.31633611383333399</v>
      </c>
      <c r="AE16" s="83">
        <v>0.31633611383333399</v>
      </c>
      <c r="AF16" s="83">
        <v>0.31633611383333399</v>
      </c>
      <c r="AG16" s="83">
        <v>-0.19111677768487401</v>
      </c>
      <c r="AH16" s="83">
        <v>20.4319315653998</v>
      </c>
      <c r="AI16" s="83">
        <v>0</v>
      </c>
      <c r="AJ16" s="83">
        <v>-1.7941935829330899</v>
      </c>
      <c r="AK16" s="83">
        <v>-1.86047730951944</v>
      </c>
      <c r="AL16" s="83">
        <v>0.11635337351880699</v>
      </c>
      <c r="AM16" s="83">
        <v>1.7941935829330899</v>
      </c>
      <c r="AN16" s="83">
        <v>1.86047730951944</v>
      </c>
      <c r="AO16" s="83">
        <v>1.5068585670063599</v>
      </c>
      <c r="AP16" s="83">
        <v>0</v>
      </c>
      <c r="AQ16" s="84">
        <v>-1.4778574690997599</v>
      </c>
      <c r="AR16" s="84">
        <f>推計結果!B52</f>
        <v>-1.0791780998393081</v>
      </c>
      <c r="AS16" s="83">
        <v>0.46414502194143198</v>
      </c>
      <c r="AT16" s="83">
        <v>-2.41811929113952</v>
      </c>
      <c r="AU16" s="83">
        <v>-0.59870423792199501</v>
      </c>
    </row>
    <row r="17" spans="1:47" x14ac:dyDescent="0.3">
      <c r="A17" s="83" t="s">
        <v>19</v>
      </c>
      <c r="B17" s="83">
        <v>0.30094244891538702</v>
      </c>
      <c r="C17" s="83">
        <v>8.0226517743652401</v>
      </c>
      <c r="D17" s="83">
        <v>-4.4845414301628104</v>
      </c>
      <c r="E17" s="83">
        <v>11.294329057723299</v>
      </c>
      <c r="F17" s="83">
        <v>52.058046506990998</v>
      </c>
      <c r="G17" s="83">
        <f t="shared" si="1"/>
        <v>0</v>
      </c>
      <c r="H17" s="83">
        <f t="shared" si="0"/>
        <v>0</v>
      </c>
      <c r="I17" s="83">
        <f t="shared" si="0"/>
        <v>1</v>
      </c>
      <c r="J17" s="83">
        <f t="shared" si="0"/>
        <v>0</v>
      </c>
      <c r="K17" s="83">
        <f t="shared" si="0"/>
        <v>0</v>
      </c>
      <c r="L17" s="83">
        <f t="shared" si="0"/>
        <v>0</v>
      </c>
      <c r="M17" s="83">
        <f t="shared" si="0"/>
        <v>0</v>
      </c>
      <c r="N17" s="83">
        <f t="shared" si="0"/>
        <v>0</v>
      </c>
      <c r="O17" s="83">
        <f t="shared" si="0"/>
        <v>0</v>
      </c>
      <c r="P17" s="83">
        <f t="shared" si="2"/>
        <v>0</v>
      </c>
      <c r="Q17" s="83">
        <f t="shared" si="3"/>
        <v>0</v>
      </c>
      <c r="R17" s="83">
        <v>2018</v>
      </c>
      <c r="S17" s="83">
        <v>2018</v>
      </c>
      <c r="T17" s="83">
        <v>-2.3031652260743298</v>
      </c>
      <c r="U17" s="83">
        <v>-2.7267867293592798</v>
      </c>
      <c r="V17" s="83">
        <v>-2.3252566988797199</v>
      </c>
      <c r="W17" s="83">
        <v>-0.322091666666667</v>
      </c>
      <c r="X17" s="83">
        <v>-0.322091666666667</v>
      </c>
      <c r="Y17" s="83">
        <v>-0.322091666666667</v>
      </c>
      <c r="Z17" s="83">
        <v>-0.322091666666667</v>
      </c>
      <c r="AA17" s="83">
        <v>-2.00833108069261</v>
      </c>
      <c r="AB17" s="83">
        <v>-1.6068010502130501</v>
      </c>
      <c r="AC17" s="83">
        <v>2.3774375414076601</v>
      </c>
      <c r="AD17" s="83">
        <v>0.396363982</v>
      </c>
      <c r="AE17" s="83">
        <v>0.396363982</v>
      </c>
      <c r="AF17" s="83">
        <v>0.396363982</v>
      </c>
      <c r="AG17" s="83">
        <v>1.8754082986660599E-2</v>
      </c>
      <c r="AH17" s="83">
        <v>21.695645179860101</v>
      </c>
      <c r="AI17" s="83">
        <v>0</v>
      </c>
      <c r="AJ17" s="83">
        <v>-1.9810735594076601</v>
      </c>
      <c r="AK17" s="83">
        <v>-2.40469506269261</v>
      </c>
      <c r="AL17" s="83">
        <v>1.34891318001176</v>
      </c>
      <c r="AM17" s="83">
        <v>1.9810735594076601</v>
      </c>
      <c r="AN17" s="83">
        <v>2.40469506269261</v>
      </c>
      <c r="AO17" s="83">
        <v>2.0031650322130501</v>
      </c>
      <c r="AP17" s="83">
        <v>0</v>
      </c>
      <c r="AQ17" s="84">
        <v>-1.5847095774076601</v>
      </c>
      <c r="AR17" s="84">
        <f>推計結果!B53</f>
        <v>-1.2365353329503166</v>
      </c>
      <c r="AS17" s="83">
        <v>0.48223684514724402</v>
      </c>
      <c r="AT17" s="83">
        <v>-2.4567703211350902</v>
      </c>
      <c r="AU17" s="83">
        <v>-0.56643662412145801</v>
      </c>
    </row>
    <row r="18" spans="1:47" x14ac:dyDescent="0.3">
      <c r="A18" s="83" t="s">
        <v>19</v>
      </c>
      <c r="B18" s="83">
        <v>0.22585888192314699</v>
      </c>
      <c r="C18" s="83">
        <v>8.3653780122788692</v>
      </c>
      <c r="D18" s="83">
        <v>5.43167190950959</v>
      </c>
      <c r="E18" s="83">
        <v>10.827282349906399</v>
      </c>
      <c r="F18" s="83">
        <v>51.906403390285398</v>
      </c>
      <c r="G18" s="83">
        <f t="shared" si="1"/>
        <v>0</v>
      </c>
      <c r="H18" s="83">
        <f t="shared" si="0"/>
        <v>0</v>
      </c>
      <c r="I18" s="83">
        <f t="shared" si="0"/>
        <v>0</v>
      </c>
      <c r="J18" s="83">
        <f t="shared" si="0"/>
        <v>1</v>
      </c>
      <c r="K18" s="83">
        <f t="shared" si="0"/>
        <v>0</v>
      </c>
      <c r="L18" s="83">
        <f t="shared" si="0"/>
        <v>0</v>
      </c>
      <c r="M18" s="83">
        <f t="shared" si="0"/>
        <v>0</v>
      </c>
      <c r="N18" s="83">
        <f t="shared" si="0"/>
        <v>0</v>
      </c>
      <c r="O18" s="83">
        <f t="shared" si="0"/>
        <v>0</v>
      </c>
      <c r="P18" s="83">
        <f t="shared" si="2"/>
        <v>0</v>
      </c>
      <c r="Q18" s="83">
        <f t="shared" si="3"/>
        <v>0</v>
      </c>
      <c r="R18" s="83">
        <v>2019</v>
      </c>
      <c r="S18" s="83">
        <v>2019</v>
      </c>
      <c r="T18" s="83">
        <v>-2.21767713522167</v>
      </c>
      <c r="U18" s="83">
        <v>-2.27986173478291</v>
      </c>
      <c r="V18" s="83">
        <v>-2.4909735354471301</v>
      </c>
      <c r="W18" s="83">
        <v>-0.356333333333333</v>
      </c>
      <c r="X18" s="83">
        <v>-0.356333333333333</v>
      </c>
      <c r="Y18" s="83">
        <v>-0.356333333333333</v>
      </c>
      <c r="Z18" s="83">
        <v>-0.356333333333333</v>
      </c>
      <c r="AA18" s="83">
        <v>-2.1771628592829102</v>
      </c>
      <c r="AB18" s="83">
        <v>-2.3882746599471298</v>
      </c>
      <c r="AC18" s="83">
        <v>1.6077093440550101</v>
      </c>
      <c r="AD18" s="83">
        <v>-0.25363445783333299</v>
      </c>
      <c r="AE18" s="83">
        <v>-0.25363445783333299</v>
      </c>
      <c r="AF18" s="83">
        <v>-0.25363445783333299</v>
      </c>
      <c r="AG18" s="83">
        <v>-0.12336121663831801</v>
      </c>
      <c r="AH18" s="83">
        <v>20.8592421025511</v>
      </c>
      <c r="AI18" s="83">
        <v>0</v>
      </c>
      <c r="AJ18" s="83">
        <v>-1.8613438018883399</v>
      </c>
      <c r="AK18" s="83">
        <v>-1.9235284014495799</v>
      </c>
      <c r="AL18" s="83">
        <v>-0.43274700940066901</v>
      </c>
      <c r="AM18" s="83">
        <v>1.8613438018883399</v>
      </c>
      <c r="AN18" s="83">
        <v>1.9235284014495799</v>
      </c>
      <c r="AO18" s="83">
        <v>2.1346402021138</v>
      </c>
      <c r="AP18" s="83">
        <v>0</v>
      </c>
      <c r="AQ18" s="84">
        <v>-2.1149782597216702</v>
      </c>
      <c r="AR18" s="84">
        <f>推計結果!B54</f>
        <v>-1.3096623631600086</v>
      </c>
      <c r="AS18" s="83">
        <v>0.48534177461704697</v>
      </c>
      <c r="AT18" s="83">
        <v>-2.68206228465576</v>
      </c>
      <c r="AU18" s="83">
        <v>-0.77955748777142697</v>
      </c>
    </row>
    <row r="19" spans="1:47" x14ac:dyDescent="0.3">
      <c r="A19" s="83" t="s">
        <v>19</v>
      </c>
      <c r="B19" s="83">
        <v>8.1836015067460202E-2</v>
      </c>
      <c r="C19" s="83">
        <v>6.9311023170012804</v>
      </c>
      <c r="D19" s="83">
        <v>-1.76938820934247</v>
      </c>
      <c r="E19" s="83">
        <v>16.653325665306198</v>
      </c>
      <c r="F19" s="83">
        <v>50.2426459894522</v>
      </c>
      <c r="G19" s="83">
        <f t="shared" si="1"/>
        <v>0</v>
      </c>
      <c r="H19" s="83">
        <f t="shared" si="0"/>
        <v>0</v>
      </c>
      <c r="I19" s="83">
        <f t="shared" si="0"/>
        <v>0</v>
      </c>
      <c r="J19" s="83">
        <f t="shared" si="0"/>
        <v>0</v>
      </c>
      <c r="K19" s="83">
        <f t="shared" si="0"/>
        <v>1</v>
      </c>
      <c r="L19" s="83">
        <f t="shared" si="0"/>
        <v>0</v>
      </c>
      <c r="M19" s="83">
        <f t="shared" si="0"/>
        <v>0</v>
      </c>
      <c r="N19" s="83">
        <f t="shared" si="0"/>
        <v>0</v>
      </c>
      <c r="O19" s="83">
        <f t="shared" si="0"/>
        <v>0</v>
      </c>
      <c r="P19" s="83">
        <f t="shared" si="2"/>
        <v>0</v>
      </c>
      <c r="Q19" s="83">
        <f t="shared" si="3"/>
        <v>0</v>
      </c>
      <c r="R19" s="83">
        <v>2020</v>
      </c>
      <c r="S19" s="83">
        <v>2020</v>
      </c>
      <c r="T19" s="83">
        <v>-1.6188841807760399</v>
      </c>
      <c r="U19" s="83">
        <v>-1.5965046876240401</v>
      </c>
      <c r="V19" s="83">
        <v>-2.2997776468650599</v>
      </c>
      <c r="W19" s="83">
        <v>-0.42514999999999997</v>
      </c>
      <c r="X19" s="83">
        <v>-0.42514999999999997</v>
      </c>
      <c r="Y19" s="83">
        <v>-0.42514999999999997</v>
      </c>
      <c r="Z19" s="83">
        <v>-0.42514999999999997</v>
      </c>
      <c r="AA19" s="83">
        <v>-1.6823786931240401</v>
      </c>
      <c r="AB19" s="83">
        <v>-2.3856516523650599</v>
      </c>
      <c r="AC19" s="83">
        <v>0.68271017527604005</v>
      </c>
      <c r="AD19" s="83">
        <v>-0.51102400550000004</v>
      </c>
      <c r="AE19" s="83">
        <v>-0.51102400550000004</v>
      </c>
      <c r="AF19" s="83">
        <v>-0.51102400550000004</v>
      </c>
      <c r="AG19" s="83">
        <v>-0.22550228269882</v>
      </c>
      <c r="AH19" s="83">
        <v>33.145797434319697</v>
      </c>
      <c r="AI19" s="83">
        <v>0</v>
      </c>
      <c r="AJ19" s="83">
        <v>-1.19373418077604</v>
      </c>
      <c r="AK19" s="83">
        <v>-1.1713546876240399</v>
      </c>
      <c r="AL19" s="83">
        <v>1.4694063826191699</v>
      </c>
      <c r="AM19" s="83">
        <v>1.19373418077604</v>
      </c>
      <c r="AN19" s="83">
        <v>1.1713546876240399</v>
      </c>
      <c r="AO19" s="83">
        <v>1.87462764686506</v>
      </c>
      <c r="AP19" s="83">
        <v>0</v>
      </c>
      <c r="AQ19" s="84">
        <v>-1.7047581862760399</v>
      </c>
      <c r="AR19" s="84">
        <f>推計結果!B55</f>
        <v>-1.2412132032815002</v>
      </c>
      <c r="AS19" s="83">
        <v>0.42906893195061102</v>
      </c>
      <c r="AT19" s="83">
        <v>-2.3183231018416901</v>
      </c>
      <c r="AU19" s="83">
        <v>-0.63640379482515896</v>
      </c>
    </row>
    <row r="20" spans="1:47" x14ac:dyDescent="0.3">
      <c r="A20" s="83" t="s">
        <v>19</v>
      </c>
      <c r="B20" s="83">
        <v>4.2087035990423502E-2</v>
      </c>
      <c r="C20" s="83">
        <v>7.7984027394594104</v>
      </c>
      <c r="D20" s="83">
        <v>-3.64520369020358</v>
      </c>
      <c r="E20" s="83">
        <v>14.565073738577601</v>
      </c>
      <c r="F20" s="83">
        <v>49.420544782408797</v>
      </c>
      <c r="G20" s="83">
        <f t="shared" si="1"/>
        <v>0</v>
      </c>
      <c r="H20" s="83">
        <f t="shared" si="1"/>
        <v>0</v>
      </c>
      <c r="I20" s="83">
        <f t="shared" si="1"/>
        <v>0</v>
      </c>
      <c r="J20" s="83">
        <f t="shared" si="1"/>
        <v>0</v>
      </c>
      <c r="K20" s="83">
        <f t="shared" si="1"/>
        <v>0</v>
      </c>
      <c r="L20" s="83">
        <f t="shared" si="1"/>
        <v>1</v>
      </c>
      <c r="M20" s="83">
        <f t="shared" si="1"/>
        <v>0</v>
      </c>
      <c r="N20" s="83">
        <f t="shared" si="1"/>
        <v>0</v>
      </c>
      <c r="O20" s="83">
        <f t="shared" si="1"/>
        <v>0</v>
      </c>
      <c r="P20" s="83">
        <f t="shared" si="2"/>
        <v>0</v>
      </c>
      <c r="Q20" s="83">
        <f t="shared" si="3"/>
        <v>1</v>
      </c>
      <c r="R20" s="83">
        <v>2021</v>
      </c>
      <c r="S20" s="83">
        <v>2021</v>
      </c>
      <c r="T20" s="83">
        <v>-4.05426575864269</v>
      </c>
      <c r="U20" s="83">
        <v>-4.6687865958110804</v>
      </c>
      <c r="V20" s="83">
        <v>-3.55948669957874</v>
      </c>
      <c r="W20" s="83">
        <v>-0.54876666666666696</v>
      </c>
      <c r="X20" s="83">
        <v>-0.54876666666666696</v>
      </c>
      <c r="Y20" s="83">
        <v>-0.54876666666666696</v>
      </c>
      <c r="Z20" s="83">
        <v>-0.54876666666666696</v>
      </c>
      <c r="AA20" s="83">
        <v>-4.4938410989777404</v>
      </c>
      <c r="AB20" s="83">
        <v>-3.3845412027454</v>
      </c>
      <c r="AC20" s="83">
        <v>3.13167792214269</v>
      </c>
      <c r="AD20" s="83">
        <v>-0.37382116983333402</v>
      </c>
      <c r="AE20" s="83">
        <v>-0.37382116983333402</v>
      </c>
      <c r="AF20" s="83">
        <v>-0.37382116983333402</v>
      </c>
      <c r="AG20" s="83">
        <v>0.113796917696929</v>
      </c>
      <c r="AH20" s="83">
        <v>29.471698061414401</v>
      </c>
      <c r="AI20" s="83">
        <v>0</v>
      </c>
      <c r="AJ20" s="83">
        <v>-3.5054990919760201</v>
      </c>
      <c r="AK20" s="83">
        <v>-4.1200199291444104</v>
      </c>
      <c r="AL20" s="83">
        <v>-0.52623785267128498</v>
      </c>
      <c r="AM20" s="83">
        <v>3.5054990919760201</v>
      </c>
      <c r="AN20" s="83">
        <v>4.1200199291444104</v>
      </c>
      <c r="AO20" s="83">
        <v>3.01072003291207</v>
      </c>
      <c r="AP20" s="83">
        <v>0</v>
      </c>
      <c r="AQ20" s="84">
        <v>-3.8793202618093501</v>
      </c>
      <c r="AR20" s="84">
        <f>推計結果!B56</f>
        <v>-4.4819516283666729</v>
      </c>
      <c r="AS20" s="83">
        <v>0.45193379114139898</v>
      </c>
      <c r="AT20" s="83">
        <v>-4.1556282547748804</v>
      </c>
      <c r="AU20" s="83">
        <v>-2.3840803467073002</v>
      </c>
    </row>
    <row r="21" spans="1:47" x14ac:dyDescent="0.3">
      <c r="A21" s="83" t="s">
        <v>19</v>
      </c>
      <c r="B21" s="83">
        <v>0.72239049954325696</v>
      </c>
      <c r="C21" s="83">
        <v>4.3817083443146698</v>
      </c>
      <c r="D21" s="83">
        <v>12.456827909452301</v>
      </c>
      <c r="E21" s="83">
        <v>11.4516324998113</v>
      </c>
      <c r="F21" s="83">
        <v>51.083593011177797</v>
      </c>
      <c r="G21" s="83">
        <f t="shared" si="1"/>
        <v>0</v>
      </c>
      <c r="H21" s="83">
        <f t="shared" si="1"/>
        <v>0</v>
      </c>
      <c r="I21" s="83">
        <f t="shared" si="1"/>
        <v>0</v>
      </c>
      <c r="J21" s="83">
        <f t="shared" si="1"/>
        <v>0</v>
      </c>
      <c r="K21" s="83">
        <f t="shared" si="1"/>
        <v>0</v>
      </c>
      <c r="L21" s="83">
        <f t="shared" si="1"/>
        <v>0</v>
      </c>
      <c r="M21" s="83">
        <f t="shared" si="1"/>
        <v>1</v>
      </c>
      <c r="N21" s="83">
        <f t="shared" si="1"/>
        <v>0</v>
      </c>
      <c r="O21" s="83">
        <f t="shared" si="1"/>
        <v>0</v>
      </c>
      <c r="P21" s="83">
        <f t="shared" si="2"/>
        <v>0</v>
      </c>
      <c r="Q21" s="83">
        <f t="shared" si="3"/>
        <v>1</v>
      </c>
      <c r="R21" s="83">
        <v>2022</v>
      </c>
      <c r="S21" s="83">
        <v>2022</v>
      </c>
      <c r="T21" s="83">
        <v>-6.9308351361581302</v>
      </c>
      <c r="U21" s="83">
        <v>-7.1754688965184998</v>
      </c>
      <c r="V21" s="83">
        <v>-4.9353191900500804</v>
      </c>
      <c r="W21" s="83">
        <v>-0.59593333333333398</v>
      </c>
      <c r="X21" s="83">
        <v>-0.59593333333333398</v>
      </c>
      <c r="Y21" s="83">
        <v>-0.59593333333333398</v>
      </c>
      <c r="Z21" s="83">
        <v>0.34156666666666602</v>
      </c>
      <c r="AA21" s="83">
        <v>-6.3744525783518302</v>
      </c>
      <c r="AB21" s="83">
        <v>-4.1343028718834098</v>
      </c>
      <c r="AC21" s="83">
        <v>7.4774847876581401</v>
      </c>
      <c r="AD21" s="83">
        <v>0.20508298483334</v>
      </c>
      <c r="AE21" s="83">
        <v>0.20508298483334</v>
      </c>
      <c r="AF21" s="83">
        <v>1.14258298483334</v>
      </c>
      <c r="AG21" s="83">
        <v>0.71225677928803399</v>
      </c>
      <c r="AH21" s="83">
        <v>22.417437429089102</v>
      </c>
      <c r="AI21" s="83">
        <v>0.9375</v>
      </c>
      <c r="AJ21" s="83">
        <v>-6.3349018028247999</v>
      </c>
      <c r="AK21" s="83">
        <v>-6.5795355631851704</v>
      </c>
      <c r="AL21" s="83">
        <v>-3.0540003936984998</v>
      </c>
      <c r="AM21" s="83">
        <v>7.2724018028247999</v>
      </c>
      <c r="AN21" s="83">
        <v>7.5170355631851704</v>
      </c>
      <c r="AO21" s="83">
        <v>5.27688585671675</v>
      </c>
      <c r="AP21" s="83">
        <v>0</v>
      </c>
      <c r="AQ21" s="84">
        <v>-6.1298188179914597</v>
      </c>
      <c r="AR21" s="84">
        <f>推計結果!B57</f>
        <v>-5.7667796149123687</v>
      </c>
      <c r="AS21" s="83">
        <v>0.91219759876558504</v>
      </c>
      <c r="AT21" s="83">
        <v>-8.43646037687774</v>
      </c>
      <c r="AU21" s="83">
        <v>-4.8607114961488103</v>
      </c>
    </row>
    <row r="22" spans="1:47" x14ac:dyDescent="0.3">
      <c r="A22" s="83" t="s">
        <v>19</v>
      </c>
      <c r="B22" s="83">
        <v>0.55102732954712697</v>
      </c>
      <c r="C22" s="83">
        <v>6.7306907420946196</v>
      </c>
      <c r="D22" s="83">
        <v>-2.4469505281870201</v>
      </c>
      <c r="E22" s="83">
        <v>11.7468911128929</v>
      </c>
      <c r="F22" s="83">
        <v>50.9461868077669</v>
      </c>
      <c r="G22" s="83">
        <f t="shared" si="1"/>
        <v>0</v>
      </c>
      <c r="H22" s="83">
        <f t="shared" si="1"/>
        <v>0</v>
      </c>
      <c r="I22" s="83">
        <f t="shared" si="1"/>
        <v>0</v>
      </c>
      <c r="J22" s="83">
        <f t="shared" si="1"/>
        <v>0</v>
      </c>
      <c r="K22" s="83">
        <f t="shared" si="1"/>
        <v>0</v>
      </c>
      <c r="L22" s="83">
        <f t="shared" si="1"/>
        <v>0</v>
      </c>
      <c r="M22" s="83">
        <f t="shared" si="1"/>
        <v>0</v>
      </c>
      <c r="N22" s="83">
        <f t="shared" si="1"/>
        <v>1</v>
      </c>
      <c r="O22" s="83">
        <f t="shared" si="1"/>
        <v>0</v>
      </c>
      <c r="P22" s="83">
        <f t="shared" si="2"/>
        <v>0</v>
      </c>
      <c r="Q22" s="83">
        <f t="shared" si="3"/>
        <v>1</v>
      </c>
      <c r="R22" s="83">
        <v>2023</v>
      </c>
      <c r="S22" s="83">
        <v>2023</v>
      </c>
      <c r="T22" s="83">
        <v>-3.3353377413168999</v>
      </c>
      <c r="U22" s="83">
        <v>-1.28630281739938</v>
      </c>
      <c r="V22" s="83">
        <v>-2.9218455563508101</v>
      </c>
      <c r="W22" s="83">
        <v>-0.73922500000000002</v>
      </c>
      <c r="X22" s="83">
        <v>-0.73922500000000002</v>
      </c>
      <c r="Y22" s="83">
        <v>-0.73922500000000002</v>
      </c>
      <c r="Z22" s="83">
        <v>3.3857750000000002</v>
      </c>
      <c r="AA22" s="83">
        <v>-2.1755851562134798</v>
      </c>
      <c r="AB22" s="83">
        <v>-3.8111278951649101</v>
      </c>
      <c r="AC22" s="83">
        <v>5.0926054025027998</v>
      </c>
      <c r="AD22" s="83">
        <v>-1.6285073388141</v>
      </c>
      <c r="AE22" s="83">
        <v>-1.6285073388141</v>
      </c>
      <c r="AF22" s="83">
        <v>2.4964926611859002</v>
      </c>
      <c r="AG22" s="83">
        <v>0.495249935231934</v>
      </c>
      <c r="AH22" s="83">
        <v>23.057449141810999</v>
      </c>
      <c r="AI22" s="83">
        <v>4.125</v>
      </c>
      <c r="AJ22" s="83">
        <v>-2.5961127413169001</v>
      </c>
      <c r="AK22" s="83">
        <v>-0.54707781739938</v>
      </c>
      <c r="AL22" s="83">
        <v>2.5567359460269401</v>
      </c>
      <c r="AM22" s="83">
        <v>6.7211127413169001</v>
      </c>
      <c r="AN22" s="83">
        <v>4.67207781739938</v>
      </c>
      <c r="AO22" s="83">
        <v>6.3076205563508099</v>
      </c>
      <c r="AP22" s="83">
        <v>0</v>
      </c>
      <c r="AQ22" s="84">
        <v>-4.2246200801310003</v>
      </c>
      <c r="AR22" s="84">
        <f>推計結果!B58</f>
        <v>-3.8480084188006507</v>
      </c>
      <c r="AS22" s="83">
        <v>0.50470794527684504</v>
      </c>
      <c r="AT22" s="83">
        <v>-3.90237378019276</v>
      </c>
      <c r="AU22" s="83">
        <v>-1.92395498928511</v>
      </c>
    </row>
    <row r="23" spans="1:47" x14ac:dyDescent="0.3">
      <c r="A23" s="83" t="s">
        <v>19</v>
      </c>
      <c r="B23" s="83">
        <v>0.27983286976551702</v>
      </c>
      <c r="C23" s="83">
        <v>6.92542279796307</v>
      </c>
      <c r="D23" s="83">
        <v>1.02899395026115</v>
      </c>
      <c r="E23" s="83">
        <v>12.119342656453901</v>
      </c>
      <c r="F23" s="83">
        <v>51.016838234284499</v>
      </c>
      <c r="G23" s="83">
        <f t="shared" si="1"/>
        <v>0</v>
      </c>
      <c r="H23" s="83">
        <f t="shared" si="1"/>
        <v>0</v>
      </c>
      <c r="I23" s="83">
        <f t="shared" si="1"/>
        <v>0</v>
      </c>
      <c r="J23" s="83">
        <f t="shared" si="1"/>
        <v>0</v>
      </c>
      <c r="K23" s="83">
        <f t="shared" si="1"/>
        <v>0</v>
      </c>
      <c r="L23" s="83">
        <f t="shared" si="1"/>
        <v>0</v>
      </c>
      <c r="M23" s="83">
        <f t="shared" si="1"/>
        <v>0</v>
      </c>
      <c r="N23" s="83">
        <f t="shared" si="1"/>
        <v>0</v>
      </c>
      <c r="O23" s="83">
        <f t="shared" si="1"/>
        <v>1</v>
      </c>
      <c r="P23" s="83">
        <f t="shared" si="2"/>
        <v>0</v>
      </c>
      <c r="Q23" s="83">
        <f t="shared" si="3"/>
        <v>0</v>
      </c>
      <c r="R23" s="83">
        <v>2024</v>
      </c>
      <c r="S23" s="83">
        <v>2024</v>
      </c>
      <c r="T23" s="83">
        <v>1.27909190943832</v>
      </c>
      <c r="U23" s="83">
        <v>1.5476866278258601</v>
      </c>
      <c r="V23" s="83">
        <v>1.38467779931687</v>
      </c>
      <c r="W23" s="83">
        <v>-0.72263333333333002</v>
      </c>
      <c r="X23" s="83">
        <v>-0.72263333333333002</v>
      </c>
      <c r="Y23" s="83">
        <v>-0.72263333333333002</v>
      </c>
      <c r="Z23" s="83">
        <v>3.7773666666666701</v>
      </c>
      <c r="AA23" s="83">
        <v>1.2006721819617101</v>
      </c>
      <c r="AB23" s="83">
        <v>1.03766335345272</v>
      </c>
      <c r="AC23" s="83">
        <v>1.42862697803087</v>
      </c>
      <c r="AD23" s="83">
        <v>-1.0696477791974801</v>
      </c>
      <c r="AE23" s="83">
        <v>-1.0696477791974801</v>
      </c>
      <c r="AF23" s="83">
        <v>3.4303522208025199</v>
      </c>
      <c r="AG23" s="83">
        <v>0.15224811441323399</v>
      </c>
      <c r="AH23" s="83">
        <v>23.755573798592302</v>
      </c>
      <c r="AI23" s="83">
        <v>4.5</v>
      </c>
      <c r="AJ23" s="83">
        <v>2.0017252427716499</v>
      </c>
      <c r="AK23" s="83">
        <v>2.2703199611591902</v>
      </c>
      <c r="AL23" s="83">
        <v>-0.67459968834838702</v>
      </c>
      <c r="AM23" s="83">
        <v>2.4982747572283501</v>
      </c>
      <c r="AN23" s="83">
        <v>2.2296800388408098</v>
      </c>
      <c r="AO23" s="83">
        <v>2.3926888673498001</v>
      </c>
      <c r="AP23" s="83">
        <v>0</v>
      </c>
      <c r="AQ23" s="84">
        <v>0.93207746357416998</v>
      </c>
      <c r="AR23" s="84">
        <f>推計結果!B59</f>
        <v>-0.85380144906404998</v>
      </c>
      <c r="AS23" s="83">
        <v>0.51402017819974199</v>
      </c>
      <c r="AT23" s="83">
        <v>-2.1212350008431198</v>
      </c>
      <c r="AU23" s="83">
        <v>-0.10631292764641</v>
      </c>
    </row>
    <row r="24" spans="1:47" x14ac:dyDescent="0.3">
      <c r="A24" s="83" t="s">
        <v>18</v>
      </c>
      <c r="B24" s="83">
        <v>-0.15102609883506099</v>
      </c>
      <c r="C24" s="83">
        <v>1.4467135596224301</v>
      </c>
      <c r="D24" s="83">
        <v>19.604279674123799</v>
      </c>
      <c r="E24" s="83">
        <v>2.8862564828250901</v>
      </c>
      <c r="F24" s="83">
        <v>60.823993149954497</v>
      </c>
      <c r="G24" s="83">
        <f t="shared" si="1"/>
        <v>0</v>
      </c>
      <c r="H24" s="83">
        <f t="shared" si="1"/>
        <v>0</v>
      </c>
      <c r="I24" s="83">
        <f t="shared" si="1"/>
        <v>0</v>
      </c>
      <c r="J24" s="83">
        <f t="shared" si="1"/>
        <v>0</v>
      </c>
      <c r="K24" s="83">
        <f t="shared" si="1"/>
        <v>0</v>
      </c>
      <c r="L24" s="83">
        <f t="shared" si="1"/>
        <v>0</v>
      </c>
      <c r="M24" s="83">
        <f t="shared" si="1"/>
        <v>0</v>
      </c>
      <c r="N24" s="83">
        <f t="shared" si="1"/>
        <v>0</v>
      </c>
      <c r="O24" s="83">
        <f t="shared" si="1"/>
        <v>0</v>
      </c>
      <c r="P24" s="83">
        <f t="shared" si="2"/>
        <v>1</v>
      </c>
      <c r="Q24" s="83">
        <f t="shared" si="3"/>
        <v>0</v>
      </c>
      <c r="R24" s="83">
        <v>2015</v>
      </c>
      <c r="S24" s="83">
        <v>2015</v>
      </c>
      <c r="T24" s="83">
        <v>-0.33869599037734899</v>
      </c>
      <c r="U24" s="83">
        <v>-0.36229889801735699</v>
      </c>
      <c r="V24" s="83">
        <v>-0.95096348091246097</v>
      </c>
      <c r="W24" s="83">
        <v>-6.9366666666666701E-2</v>
      </c>
      <c r="X24" s="83">
        <v>-6.9366666666666701E-2</v>
      </c>
      <c r="Y24" s="83">
        <v>-6.9366666666666701E-2</v>
      </c>
      <c r="Z24" s="83">
        <v>-1.9366666666666699E-2</v>
      </c>
      <c r="AA24" s="83">
        <v>1.37103610198265</v>
      </c>
      <c r="AB24" s="83">
        <v>0.78237151908754599</v>
      </c>
      <c r="AC24" s="83">
        <v>1.9832976570440199</v>
      </c>
      <c r="AD24" s="83">
        <v>1.6639683333333399</v>
      </c>
      <c r="AE24" s="83">
        <v>1.6639683333333399</v>
      </c>
      <c r="AF24" s="83">
        <v>1.71396833333334</v>
      </c>
      <c r="AG24" s="83">
        <v>-0.41124744085978499</v>
      </c>
      <c r="AH24" s="83">
        <v>4.74525977883326</v>
      </c>
      <c r="AI24" s="83">
        <v>0.05</v>
      </c>
      <c r="AJ24" s="83">
        <v>-0.26932932371068202</v>
      </c>
      <c r="AK24" s="83">
        <v>-0.29293223135069002</v>
      </c>
      <c r="AL24" s="83">
        <v>-2.2521299091171398</v>
      </c>
      <c r="AM24" s="83">
        <v>0.31932932371068201</v>
      </c>
      <c r="AN24" s="83">
        <v>0.34293223135069001</v>
      </c>
      <c r="AO24" s="83">
        <v>0.93159681424579399</v>
      </c>
      <c r="AP24" s="83">
        <v>0</v>
      </c>
      <c r="AQ24" s="84">
        <v>1.39463900962266</v>
      </c>
      <c r="AR24" s="84">
        <f>推計結果!B60</f>
        <v>1.2131599702260631</v>
      </c>
      <c r="AS24" s="83">
        <v>1.26707913909698</v>
      </c>
      <c r="AT24" s="83">
        <v>-1.5900417541684699</v>
      </c>
      <c r="AU24" s="83">
        <v>3.3768172022157401</v>
      </c>
    </row>
    <row r="25" spans="1:47" x14ac:dyDescent="0.3">
      <c r="A25" s="83" t="s">
        <v>18</v>
      </c>
      <c r="B25" s="83">
        <v>-0.189939830249575</v>
      </c>
      <c r="C25" s="83">
        <v>2.6460067708669301</v>
      </c>
      <c r="D25" s="83">
        <v>0.313925103604973</v>
      </c>
      <c r="E25" s="83">
        <v>3.00365779744254</v>
      </c>
      <c r="F25" s="83">
        <v>60.082471504928201</v>
      </c>
      <c r="G25" s="83">
        <f t="shared" si="1"/>
        <v>1</v>
      </c>
      <c r="H25" s="83">
        <f t="shared" si="1"/>
        <v>0</v>
      </c>
      <c r="I25" s="83">
        <f t="shared" si="1"/>
        <v>0</v>
      </c>
      <c r="J25" s="83">
        <f t="shared" si="1"/>
        <v>0</v>
      </c>
      <c r="K25" s="83">
        <f t="shared" si="1"/>
        <v>0</v>
      </c>
      <c r="L25" s="83">
        <f t="shared" si="1"/>
        <v>0</v>
      </c>
      <c r="M25" s="83">
        <f t="shared" si="1"/>
        <v>0</v>
      </c>
      <c r="N25" s="83">
        <f t="shared" si="1"/>
        <v>0</v>
      </c>
      <c r="O25" s="83">
        <f t="shared" si="1"/>
        <v>0</v>
      </c>
      <c r="P25" s="83">
        <f t="shared" si="2"/>
        <v>0</v>
      </c>
      <c r="Q25" s="83">
        <f t="shared" si="3"/>
        <v>0</v>
      </c>
      <c r="R25" s="83">
        <v>2016</v>
      </c>
      <c r="S25" s="83">
        <v>2016</v>
      </c>
      <c r="T25" s="83">
        <v>-0.56797998416586903</v>
      </c>
      <c r="U25" s="83">
        <v>-0.58589890127367505</v>
      </c>
      <c r="V25" s="83">
        <v>-1.39790392680919</v>
      </c>
      <c r="W25" s="83">
        <v>-0.26369166666666699</v>
      </c>
      <c r="X25" s="83">
        <v>-0.26369166666666699</v>
      </c>
      <c r="Y25" s="83">
        <v>-0.26369166666666699</v>
      </c>
      <c r="Z25" s="83">
        <v>-0.26369166666666699</v>
      </c>
      <c r="AA25" s="83">
        <v>1.16434026539299</v>
      </c>
      <c r="AB25" s="83">
        <v>0.35233523985748</v>
      </c>
      <c r="AC25" s="83">
        <v>1.7908358174992001</v>
      </c>
      <c r="AD25" s="83">
        <v>1.4865474999999999</v>
      </c>
      <c r="AE25" s="83">
        <v>1.4865474999999999</v>
      </c>
      <c r="AF25" s="83">
        <v>1.4865474999999999</v>
      </c>
      <c r="AG25" s="83">
        <v>-0.32622702172345802</v>
      </c>
      <c r="AH25" s="83">
        <v>4.9992247692343499</v>
      </c>
      <c r="AI25" s="83">
        <v>0</v>
      </c>
      <c r="AJ25" s="83">
        <v>-0.30428831749920199</v>
      </c>
      <c r="AK25" s="83">
        <v>-0.32220723460700801</v>
      </c>
      <c r="AL25" s="83">
        <v>1.7976131185674999</v>
      </c>
      <c r="AM25" s="83">
        <v>0.30428831749920199</v>
      </c>
      <c r="AN25" s="83">
        <v>0.32220723460700801</v>
      </c>
      <c r="AO25" s="83">
        <v>1.13421226014252</v>
      </c>
      <c r="AP25" s="83">
        <v>0</v>
      </c>
      <c r="AQ25" s="84">
        <v>1.1822591825008</v>
      </c>
      <c r="AR25" s="84">
        <f>推計結果!B61</f>
        <v>0.60762323082831049</v>
      </c>
      <c r="AS25" s="83">
        <v>0.41624126464717098</v>
      </c>
      <c r="AT25" s="83">
        <v>-8.9622465936621196E-2</v>
      </c>
      <c r="AU25" s="83">
        <v>1.5420133092391</v>
      </c>
    </row>
    <row r="26" spans="1:47" x14ac:dyDescent="0.3">
      <c r="A26" s="83" t="s">
        <v>18</v>
      </c>
      <c r="B26" s="83">
        <v>-0.18780607899500101</v>
      </c>
      <c r="C26" s="83">
        <v>2.6548922866224398</v>
      </c>
      <c r="D26" s="83">
        <v>-1.8992263486996099</v>
      </c>
      <c r="E26" s="83">
        <v>2.5618067302601801</v>
      </c>
      <c r="F26" s="83">
        <v>60.152818652722203</v>
      </c>
      <c r="G26" s="83">
        <f t="shared" si="1"/>
        <v>0</v>
      </c>
      <c r="H26" s="83">
        <f t="shared" si="1"/>
        <v>1</v>
      </c>
      <c r="I26" s="83">
        <f t="shared" si="1"/>
        <v>0</v>
      </c>
      <c r="J26" s="83">
        <f t="shared" si="1"/>
        <v>0</v>
      </c>
      <c r="K26" s="83">
        <f t="shared" si="1"/>
        <v>0</v>
      </c>
      <c r="L26" s="83">
        <f t="shared" si="1"/>
        <v>0</v>
      </c>
      <c r="M26" s="83">
        <f t="shared" si="1"/>
        <v>0</v>
      </c>
      <c r="N26" s="83">
        <f t="shared" si="1"/>
        <v>0</v>
      </c>
      <c r="O26" s="83">
        <f t="shared" si="1"/>
        <v>0</v>
      </c>
      <c r="P26" s="83">
        <f t="shared" si="2"/>
        <v>0</v>
      </c>
      <c r="Q26" s="83">
        <f t="shared" si="3"/>
        <v>0</v>
      </c>
      <c r="R26" s="83">
        <v>2017</v>
      </c>
      <c r="S26" s="83">
        <v>2017</v>
      </c>
      <c r="T26" s="83">
        <v>-1.4523747089700101</v>
      </c>
      <c r="U26" s="83">
        <v>-1.43545045259001</v>
      </c>
      <c r="V26" s="83">
        <v>-1.0533690975541301</v>
      </c>
      <c r="W26" s="83">
        <v>-0.32905000000000001</v>
      </c>
      <c r="X26" s="83">
        <v>-0.32905000000000001</v>
      </c>
      <c r="Y26" s="83">
        <v>-0.32905000000000001</v>
      </c>
      <c r="Z26" s="83">
        <v>-0.32905000000000001</v>
      </c>
      <c r="AA26" s="83">
        <v>1.0066112140766601</v>
      </c>
      <c r="AB26" s="83">
        <v>1.38869256911254</v>
      </c>
      <c r="AC26" s="83">
        <v>3.2363363756366801</v>
      </c>
      <c r="AD26" s="83">
        <v>2.1130116666666701</v>
      </c>
      <c r="AE26" s="83">
        <v>2.1130116666666701</v>
      </c>
      <c r="AF26" s="83">
        <v>2.1130116666666701</v>
      </c>
      <c r="AG26" s="83">
        <v>-0.20937672213081601</v>
      </c>
      <c r="AH26" s="83">
        <v>4.2588307375090002</v>
      </c>
      <c r="AI26" s="83">
        <v>0</v>
      </c>
      <c r="AJ26" s="83">
        <v>-1.12332470897001</v>
      </c>
      <c r="AK26" s="83">
        <v>-1.10640045259001</v>
      </c>
      <c r="AL26" s="83">
        <v>-1.1880682331303301</v>
      </c>
      <c r="AM26" s="83">
        <v>1.12332470897001</v>
      </c>
      <c r="AN26" s="83">
        <v>1.10640045259001</v>
      </c>
      <c r="AO26" s="83">
        <v>0.72431909755412704</v>
      </c>
      <c r="AP26" s="83">
        <v>0</v>
      </c>
      <c r="AQ26" s="84">
        <v>0.98968695769666004</v>
      </c>
      <c r="AR26" s="84">
        <f>推計結果!B62</f>
        <v>0.4311097268053955</v>
      </c>
      <c r="AS26" s="83">
        <v>0.41738590888847699</v>
      </c>
      <c r="AT26" s="83">
        <v>-0.13478406196128601</v>
      </c>
      <c r="AU26" s="83">
        <v>1.5013386361905701</v>
      </c>
    </row>
    <row r="27" spans="1:47" x14ac:dyDescent="0.3">
      <c r="A27" s="83" t="s">
        <v>18</v>
      </c>
      <c r="B27" s="83">
        <v>-0.208492007806371</v>
      </c>
      <c r="C27" s="83">
        <v>2.6055052211379901</v>
      </c>
      <c r="D27" s="83">
        <v>-4.4845414301628104</v>
      </c>
      <c r="E27" s="83">
        <v>2.5431878120917202</v>
      </c>
      <c r="F27" s="83">
        <v>60.197617242859302</v>
      </c>
      <c r="G27" s="83">
        <f t="shared" si="1"/>
        <v>0</v>
      </c>
      <c r="H27" s="83">
        <f t="shared" si="1"/>
        <v>0</v>
      </c>
      <c r="I27" s="83">
        <f t="shared" si="1"/>
        <v>1</v>
      </c>
      <c r="J27" s="83">
        <f t="shared" si="1"/>
        <v>0</v>
      </c>
      <c r="K27" s="83">
        <f t="shared" si="1"/>
        <v>0</v>
      </c>
      <c r="L27" s="83">
        <f t="shared" si="1"/>
        <v>0</v>
      </c>
      <c r="M27" s="83">
        <f t="shared" si="1"/>
        <v>0</v>
      </c>
      <c r="N27" s="83">
        <f t="shared" si="1"/>
        <v>0</v>
      </c>
      <c r="O27" s="83">
        <f t="shared" si="1"/>
        <v>0</v>
      </c>
      <c r="P27" s="83">
        <f t="shared" si="2"/>
        <v>1</v>
      </c>
      <c r="Q27" s="83">
        <f t="shared" si="3"/>
        <v>0</v>
      </c>
      <c r="R27" s="83">
        <v>2018</v>
      </c>
      <c r="S27" s="83">
        <v>2018</v>
      </c>
      <c r="T27" s="83">
        <v>-1.5304900039276099</v>
      </c>
      <c r="U27" s="83">
        <v>-1.53206520689336</v>
      </c>
      <c r="V27" s="83">
        <v>-1.39023492738596</v>
      </c>
      <c r="W27" s="83">
        <v>-0.322091666666667</v>
      </c>
      <c r="X27" s="83">
        <v>-0.322091666666667</v>
      </c>
      <c r="Y27" s="83">
        <v>-0.322091666666667</v>
      </c>
      <c r="Z27" s="83">
        <v>-0.322091666666667</v>
      </c>
      <c r="AA27" s="83">
        <v>1.4003714597733099</v>
      </c>
      <c r="AB27" s="83">
        <v>1.5422017392807099</v>
      </c>
      <c r="AC27" s="83">
        <v>3.8187433372609401</v>
      </c>
      <c r="AD27" s="83">
        <v>2.6103450000000001</v>
      </c>
      <c r="AE27" s="83">
        <v>2.6103450000000001</v>
      </c>
      <c r="AF27" s="83">
        <v>2.6103450000000001</v>
      </c>
      <c r="AG27" s="83">
        <v>-0.13816528527642599</v>
      </c>
      <c r="AH27" s="83">
        <v>4.2247316896806204</v>
      </c>
      <c r="AI27" s="83">
        <v>0</v>
      </c>
      <c r="AJ27" s="83">
        <v>-1.2083983372609399</v>
      </c>
      <c r="AK27" s="83">
        <v>-1.20997354022669</v>
      </c>
      <c r="AL27" s="83">
        <v>0.77802676702654106</v>
      </c>
      <c r="AM27" s="83">
        <v>1.2083983372609399</v>
      </c>
      <c r="AN27" s="83">
        <v>1.20997354022669</v>
      </c>
      <c r="AO27" s="83">
        <v>1.06814326071929</v>
      </c>
      <c r="AP27" s="83">
        <v>0</v>
      </c>
      <c r="AQ27" s="84">
        <v>1.40194666273906</v>
      </c>
      <c r="AR27" s="84">
        <f>推計結果!B63</f>
        <v>1.3500054358999285</v>
      </c>
      <c r="AS27" s="83">
        <v>0.42801015504638101</v>
      </c>
      <c r="AT27" s="83">
        <v>2.4789478907597001E-2</v>
      </c>
      <c r="AU27" s="83">
        <v>1.70255845672422</v>
      </c>
    </row>
    <row r="28" spans="1:47" x14ac:dyDescent="0.3">
      <c r="A28" s="83" t="s">
        <v>18</v>
      </c>
      <c r="B28" s="83">
        <v>-0.24733955495580601</v>
      </c>
      <c r="C28" s="83">
        <v>3.2605312251976599</v>
      </c>
      <c r="D28" s="83">
        <v>5.43167190950959</v>
      </c>
      <c r="E28" s="83">
        <v>2.3837013747473699</v>
      </c>
      <c r="F28" s="83">
        <v>59.830034166397901</v>
      </c>
      <c r="G28" s="83">
        <f t="shared" si="1"/>
        <v>0</v>
      </c>
      <c r="H28" s="83">
        <f t="shared" si="1"/>
        <v>0</v>
      </c>
      <c r="I28" s="83">
        <f t="shared" si="1"/>
        <v>0</v>
      </c>
      <c r="J28" s="83">
        <f t="shared" si="1"/>
        <v>1</v>
      </c>
      <c r="K28" s="83">
        <f t="shared" si="1"/>
        <v>0</v>
      </c>
      <c r="L28" s="83">
        <f t="shared" si="1"/>
        <v>0</v>
      </c>
      <c r="M28" s="83">
        <f t="shared" si="1"/>
        <v>0</v>
      </c>
      <c r="N28" s="83">
        <f t="shared" si="1"/>
        <v>0</v>
      </c>
      <c r="O28" s="83">
        <f t="shared" si="1"/>
        <v>0</v>
      </c>
      <c r="P28" s="83">
        <f t="shared" si="2"/>
        <v>0</v>
      </c>
      <c r="Q28" s="83">
        <f t="shared" si="3"/>
        <v>0</v>
      </c>
      <c r="R28" s="83">
        <v>2019</v>
      </c>
      <c r="S28" s="83">
        <v>2019</v>
      </c>
      <c r="T28" s="83">
        <v>-1.0255869817929999</v>
      </c>
      <c r="U28" s="83">
        <v>-1.04677671689825</v>
      </c>
      <c r="V28" s="83">
        <v>-1.29446723557671</v>
      </c>
      <c r="W28" s="83">
        <v>-0.356333333333333</v>
      </c>
      <c r="X28" s="83">
        <v>-0.356333333333333</v>
      </c>
      <c r="Y28" s="83">
        <v>-0.356333333333333</v>
      </c>
      <c r="Z28" s="83">
        <v>-0.356333333333333</v>
      </c>
      <c r="AA28" s="83">
        <v>1.2609682831017499</v>
      </c>
      <c r="AB28" s="83">
        <v>1.01327776442329</v>
      </c>
      <c r="AC28" s="83">
        <v>2.6206653151263399</v>
      </c>
      <c r="AD28" s="83">
        <v>1.9514116666666701</v>
      </c>
      <c r="AE28" s="83">
        <v>1.9514116666666701</v>
      </c>
      <c r="AF28" s="83">
        <v>1.9514116666666701</v>
      </c>
      <c r="AG28" s="83">
        <v>-0.159901573273802</v>
      </c>
      <c r="AH28" s="83">
        <v>3.9841217006794198</v>
      </c>
      <c r="AI28" s="83">
        <v>0</v>
      </c>
      <c r="AJ28" s="83">
        <v>-0.66925364845966695</v>
      </c>
      <c r="AK28" s="83">
        <v>-0.69044338356491997</v>
      </c>
      <c r="AL28" s="83">
        <v>-1.70602617589378</v>
      </c>
      <c r="AM28" s="83">
        <v>0.66925364845966695</v>
      </c>
      <c r="AN28" s="83">
        <v>0.69044338356491997</v>
      </c>
      <c r="AO28" s="83">
        <v>0.938133902243377</v>
      </c>
      <c r="AP28" s="83">
        <v>0</v>
      </c>
      <c r="AQ28" s="84">
        <v>1.282158018207</v>
      </c>
      <c r="AR28" s="84">
        <f>推計結果!B64</f>
        <v>0.30897908159360254</v>
      </c>
      <c r="AS28" s="83">
        <v>0.47045060130230598</v>
      </c>
      <c r="AT28" s="83">
        <v>-0.29745988152211</v>
      </c>
      <c r="AU28" s="83">
        <v>1.5466725885933501</v>
      </c>
    </row>
    <row r="29" spans="1:47" x14ac:dyDescent="0.3">
      <c r="A29" s="83" t="s">
        <v>18</v>
      </c>
      <c r="B29" s="83">
        <v>-0.48586032603873403</v>
      </c>
      <c r="C29" s="83">
        <v>3.8869541396121199</v>
      </c>
      <c r="D29" s="83">
        <v>-1.76938820934247</v>
      </c>
      <c r="E29" s="83">
        <v>10.2113733834617</v>
      </c>
      <c r="F29" s="83">
        <v>58.0746182458074</v>
      </c>
      <c r="G29" s="83">
        <f t="shared" si="1"/>
        <v>0</v>
      </c>
      <c r="H29" s="83">
        <f t="shared" si="1"/>
        <v>0</v>
      </c>
      <c r="I29" s="83">
        <f t="shared" si="1"/>
        <v>0</v>
      </c>
      <c r="J29" s="83">
        <f t="shared" si="1"/>
        <v>0</v>
      </c>
      <c r="K29" s="83">
        <f t="shared" si="1"/>
        <v>1</v>
      </c>
      <c r="L29" s="83">
        <f t="shared" si="1"/>
        <v>0</v>
      </c>
      <c r="M29" s="83">
        <f t="shared" si="1"/>
        <v>0</v>
      </c>
      <c r="N29" s="83">
        <f t="shared" si="1"/>
        <v>0</v>
      </c>
      <c r="O29" s="83">
        <f t="shared" si="1"/>
        <v>0</v>
      </c>
      <c r="P29" s="83">
        <f t="shared" si="2"/>
        <v>0</v>
      </c>
      <c r="Q29" s="83">
        <f t="shared" si="3"/>
        <v>0</v>
      </c>
      <c r="R29" s="83">
        <v>2020</v>
      </c>
      <c r="S29" s="83">
        <v>2020</v>
      </c>
      <c r="T29" s="83">
        <v>-1.10718320551103</v>
      </c>
      <c r="U29" s="83">
        <v>-1.1171138822971101</v>
      </c>
      <c r="V29" s="83">
        <v>-2.0030134730335698</v>
      </c>
      <c r="W29" s="83">
        <v>-0.42514999999999997</v>
      </c>
      <c r="X29" s="83">
        <v>-0.42514999999999997</v>
      </c>
      <c r="Y29" s="83">
        <v>-0.42514999999999997</v>
      </c>
      <c r="Z29" s="83">
        <v>-0.42514999999999997</v>
      </c>
      <c r="AA29" s="83">
        <v>0.47632778436956102</v>
      </c>
      <c r="AB29" s="83">
        <v>-0.40957180636689999</v>
      </c>
      <c r="AC29" s="83">
        <v>1.8503248721777099</v>
      </c>
      <c r="AD29" s="83">
        <v>1.1682916666666701</v>
      </c>
      <c r="AE29" s="83">
        <v>1.1682916666666701</v>
      </c>
      <c r="AF29" s="83">
        <v>1.1682916666666701</v>
      </c>
      <c r="AG29" s="83">
        <v>-0.38191942016596597</v>
      </c>
      <c r="AH29" s="83">
        <v>17.5831950203115</v>
      </c>
      <c r="AI29" s="83">
        <v>0</v>
      </c>
      <c r="AJ29" s="83">
        <v>-0.68203320551103497</v>
      </c>
      <c r="AK29" s="83">
        <v>-0.69196388229710903</v>
      </c>
      <c r="AL29" s="83">
        <v>1.75033835078655</v>
      </c>
      <c r="AM29" s="83">
        <v>0.68203320551103497</v>
      </c>
      <c r="AN29" s="83">
        <v>0.69196388229710903</v>
      </c>
      <c r="AO29" s="83">
        <v>1.5778634730335701</v>
      </c>
      <c r="AP29" s="83">
        <v>0</v>
      </c>
      <c r="AQ29" s="84">
        <v>0.48625846115563498</v>
      </c>
      <c r="AR29" s="84">
        <f>推計結果!B65</f>
        <v>0.26339455787630506</v>
      </c>
      <c r="AS29" s="83">
        <v>0.51769521446104505</v>
      </c>
      <c r="AT29" s="83">
        <v>-0.26962387457099102</v>
      </c>
      <c r="AU29" s="83">
        <v>1.7597040760537801</v>
      </c>
    </row>
    <row r="30" spans="1:47" x14ac:dyDescent="0.3">
      <c r="A30" s="83" t="s">
        <v>18</v>
      </c>
      <c r="B30" s="83">
        <v>-0.51430965243299798</v>
      </c>
      <c r="C30" s="83">
        <v>2.4240690276224401</v>
      </c>
      <c r="D30" s="83">
        <v>-3.64520369020358</v>
      </c>
      <c r="E30" s="83">
        <v>8.0833634706003306</v>
      </c>
      <c r="F30" s="83">
        <v>56.610002624171202</v>
      </c>
      <c r="G30" s="83">
        <f t="shared" si="1"/>
        <v>0</v>
      </c>
      <c r="H30" s="83">
        <f t="shared" si="1"/>
        <v>0</v>
      </c>
      <c r="I30" s="83">
        <f t="shared" si="1"/>
        <v>0</v>
      </c>
      <c r="J30" s="83">
        <f t="shared" si="1"/>
        <v>0</v>
      </c>
      <c r="K30" s="83">
        <f t="shared" si="1"/>
        <v>0</v>
      </c>
      <c r="L30" s="83">
        <f t="shared" si="1"/>
        <v>1</v>
      </c>
      <c r="M30" s="83">
        <f t="shared" si="1"/>
        <v>0</v>
      </c>
      <c r="N30" s="83">
        <f t="shared" si="1"/>
        <v>0</v>
      </c>
      <c r="O30" s="83">
        <f t="shared" si="1"/>
        <v>0</v>
      </c>
      <c r="P30" s="83">
        <f t="shared" si="2"/>
        <v>0</v>
      </c>
      <c r="Q30" s="83">
        <f t="shared" si="3"/>
        <v>0</v>
      </c>
      <c r="R30" s="83">
        <v>2021</v>
      </c>
      <c r="S30" s="83">
        <v>2021</v>
      </c>
      <c r="T30" s="83">
        <v>-2.5625502277517498</v>
      </c>
      <c r="U30" s="83">
        <v>-3.14710419073409</v>
      </c>
      <c r="V30" s="83">
        <v>-1.82536542846229</v>
      </c>
      <c r="W30" s="83">
        <v>-0.54876666666666696</v>
      </c>
      <c r="X30" s="83">
        <v>-0.54876666666666696</v>
      </c>
      <c r="Y30" s="83">
        <v>-0.54876666666666696</v>
      </c>
      <c r="Z30" s="83">
        <v>-0.54876666666666696</v>
      </c>
      <c r="AA30" s="83">
        <v>-1.7874866907340901</v>
      </c>
      <c r="AB30" s="83">
        <v>-0.46574792846228602</v>
      </c>
      <c r="AC30" s="83">
        <v>2.82463439441841</v>
      </c>
      <c r="AD30" s="83">
        <v>0.81085083333333396</v>
      </c>
      <c r="AE30" s="83">
        <v>0.81085083333333396</v>
      </c>
      <c r="AF30" s="83">
        <v>0.81085083333333396</v>
      </c>
      <c r="AG30" s="83">
        <v>-0.27047211827769801</v>
      </c>
      <c r="AH30" s="83">
        <v>14.2790374419607</v>
      </c>
      <c r="AI30" s="83">
        <v>0</v>
      </c>
      <c r="AJ30" s="83">
        <v>-2.0137835610850798</v>
      </c>
      <c r="AK30" s="83">
        <v>-2.59833752406742</v>
      </c>
      <c r="AL30" s="83">
        <v>-2.2589392998612401</v>
      </c>
      <c r="AM30" s="83">
        <v>2.0137835610850798</v>
      </c>
      <c r="AN30" s="83">
        <v>2.59833752406742</v>
      </c>
      <c r="AO30" s="83">
        <v>1.27659876179562</v>
      </c>
      <c r="AP30" s="83">
        <v>0</v>
      </c>
      <c r="AQ30" s="84">
        <v>-1.2029327277517501</v>
      </c>
      <c r="AR30" s="84">
        <f>推計結果!B66</f>
        <v>-1.6219894364282506</v>
      </c>
      <c r="AS30" s="83">
        <v>0.409972046811028</v>
      </c>
      <c r="AT30" s="83">
        <v>-2.60247766438418</v>
      </c>
      <c r="AU30" s="83">
        <v>-0.99541677154861097</v>
      </c>
    </row>
    <row r="31" spans="1:47" x14ac:dyDescent="0.3">
      <c r="A31" s="83" t="s">
        <v>18</v>
      </c>
      <c r="B31" s="83">
        <v>-0.32401425933317202</v>
      </c>
      <c r="C31" s="83">
        <v>-1.4651399234807001</v>
      </c>
      <c r="D31" s="83">
        <v>12.456827909452301</v>
      </c>
      <c r="E31" s="83">
        <v>1.82111315154402</v>
      </c>
      <c r="F31" s="83">
        <v>59.601146526958701</v>
      </c>
      <c r="G31" s="83">
        <f t="shared" si="1"/>
        <v>0</v>
      </c>
      <c r="H31" s="83">
        <f t="shared" si="1"/>
        <v>0</v>
      </c>
      <c r="I31" s="83">
        <f t="shared" si="1"/>
        <v>0</v>
      </c>
      <c r="J31" s="83">
        <f t="shared" si="1"/>
        <v>0</v>
      </c>
      <c r="K31" s="83">
        <f t="shared" si="1"/>
        <v>0</v>
      </c>
      <c r="L31" s="83">
        <f t="shared" si="1"/>
        <v>0</v>
      </c>
      <c r="M31" s="83">
        <f t="shared" si="1"/>
        <v>1</v>
      </c>
      <c r="N31" s="83">
        <f t="shared" si="1"/>
        <v>0</v>
      </c>
      <c r="O31" s="83">
        <f t="shared" si="1"/>
        <v>0</v>
      </c>
      <c r="P31" s="83">
        <f t="shared" si="2"/>
        <v>0</v>
      </c>
      <c r="Q31" s="83">
        <f t="shared" si="3"/>
        <v>0</v>
      </c>
      <c r="R31" s="83">
        <v>2022</v>
      </c>
      <c r="S31" s="83">
        <v>2022</v>
      </c>
      <c r="T31" s="83">
        <v>-5.7790625592259302</v>
      </c>
      <c r="U31" s="83">
        <v>-5.8526908855731197</v>
      </c>
      <c r="V31" s="83">
        <v>-2.6332394305935698</v>
      </c>
      <c r="W31" s="83">
        <v>-0.59593333333333398</v>
      </c>
      <c r="X31" s="83">
        <v>-0.59593333333333398</v>
      </c>
      <c r="Y31" s="83">
        <v>-0.59593333333333398</v>
      </c>
      <c r="Z31" s="83">
        <v>0.34156666666666602</v>
      </c>
      <c r="AA31" s="83">
        <v>-3.03761338557312</v>
      </c>
      <c r="AB31" s="83">
        <v>0.18183806940642999</v>
      </c>
      <c r="AC31" s="83">
        <v>8.3397733925592696</v>
      </c>
      <c r="AD31" s="83">
        <v>2.2191441666666698</v>
      </c>
      <c r="AE31" s="83">
        <v>2.2191441666666698</v>
      </c>
      <c r="AF31" s="83">
        <v>3.1566441666666698</v>
      </c>
      <c r="AG31" s="83">
        <v>-0.45722862249750801</v>
      </c>
      <c r="AH31" s="83">
        <v>3.0555002003531899</v>
      </c>
      <c r="AI31" s="83">
        <v>0.9375</v>
      </c>
      <c r="AJ31" s="83">
        <v>-5.1831292258925998</v>
      </c>
      <c r="AK31" s="83">
        <v>-5.2567575522397902</v>
      </c>
      <c r="AL31" s="83">
        <v>-6.0628177094889901</v>
      </c>
      <c r="AM31" s="83">
        <v>6.1206292258925998</v>
      </c>
      <c r="AN31" s="83">
        <v>6.1942575522397902</v>
      </c>
      <c r="AO31" s="83">
        <v>2.9748060972602399</v>
      </c>
      <c r="AP31" s="83">
        <v>0</v>
      </c>
      <c r="AQ31" s="84">
        <v>-2.96398505922593</v>
      </c>
      <c r="AR31" s="84">
        <f>推計結果!B67</f>
        <v>-2.470590646571349</v>
      </c>
      <c r="AS31" s="83">
        <v>0.93904810686089402</v>
      </c>
      <c r="AT31" s="83">
        <v>-6.3489954177073997</v>
      </c>
      <c r="AU31" s="83">
        <v>-2.6679944793116501</v>
      </c>
    </row>
    <row r="32" spans="1:47" x14ac:dyDescent="0.3">
      <c r="A32" s="83" t="s">
        <v>18</v>
      </c>
      <c r="B32" s="83">
        <v>3.2841817750628402E-2</v>
      </c>
      <c r="C32" s="83">
        <v>-0.16149181643836899</v>
      </c>
      <c r="D32" s="83">
        <v>-2.4469505281870201</v>
      </c>
      <c r="E32" s="83">
        <v>0.65733935750859396</v>
      </c>
      <c r="F32" s="83">
        <v>60.614006085865299</v>
      </c>
      <c r="G32" s="83">
        <f t="shared" si="1"/>
        <v>0</v>
      </c>
      <c r="H32" s="83">
        <f t="shared" si="1"/>
        <v>0</v>
      </c>
      <c r="I32" s="83">
        <f t="shared" si="1"/>
        <v>0</v>
      </c>
      <c r="J32" s="83">
        <f t="shared" si="1"/>
        <v>0</v>
      </c>
      <c r="K32" s="83">
        <f t="shared" si="1"/>
        <v>0</v>
      </c>
      <c r="L32" s="83">
        <f t="shared" si="1"/>
        <v>0</v>
      </c>
      <c r="M32" s="83">
        <f t="shared" si="1"/>
        <v>0</v>
      </c>
      <c r="N32" s="83">
        <f t="shared" si="1"/>
        <v>1</v>
      </c>
      <c r="O32" s="83">
        <f t="shared" si="1"/>
        <v>0</v>
      </c>
      <c r="P32" s="83">
        <f t="shared" si="2"/>
        <v>0</v>
      </c>
      <c r="Q32" s="83">
        <f t="shared" si="3"/>
        <v>0</v>
      </c>
      <c r="R32" s="83">
        <v>2023</v>
      </c>
      <c r="S32" s="83">
        <v>2023</v>
      </c>
      <c r="T32" s="83">
        <v>-0.42397974532805</v>
      </c>
      <c r="U32" s="83">
        <v>2.05335277817532</v>
      </c>
      <c r="V32" s="83">
        <v>-0.82144696985516996</v>
      </c>
      <c r="W32" s="83">
        <v>-0.73922500000000002</v>
      </c>
      <c r="X32" s="83">
        <v>-0.73922500000000002</v>
      </c>
      <c r="Y32" s="83">
        <v>-0.73922500000000002</v>
      </c>
      <c r="Z32" s="83">
        <v>3.3857750000000002</v>
      </c>
      <c r="AA32" s="83">
        <v>3.0562742707778798</v>
      </c>
      <c r="AB32" s="83">
        <v>0.18147452274739001</v>
      </c>
      <c r="AC32" s="83">
        <v>4.0734512379306098</v>
      </c>
      <c r="AD32" s="83">
        <v>0.26369649260256001</v>
      </c>
      <c r="AE32" s="83">
        <v>0.26369649260256001</v>
      </c>
      <c r="AF32" s="83">
        <v>4.38869649260256</v>
      </c>
      <c r="AG32" s="83">
        <v>-5.7943638975654903E-2</v>
      </c>
      <c r="AH32" s="83">
        <v>1.0844677657131101</v>
      </c>
      <c r="AI32" s="83">
        <v>4.125</v>
      </c>
      <c r="AJ32" s="83">
        <v>0.31524525467195003</v>
      </c>
      <c r="AK32" s="83">
        <v>2.7925777781753198</v>
      </c>
      <c r="AL32" s="83">
        <v>1.4627060964516301</v>
      </c>
      <c r="AM32" s="83">
        <v>3.8097547453280498</v>
      </c>
      <c r="AN32" s="83">
        <v>1.33242222182468</v>
      </c>
      <c r="AO32" s="83">
        <v>4.2072219698551701</v>
      </c>
      <c r="AP32" s="83">
        <v>0</v>
      </c>
      <c r="AQ32" s="84">
        <v>0.57894174727450998</v>
      </c>
      <c r="AR32" s="84">
        <f>推計結果!B68</f>
        <v>2.562987444403797E-2</v>
      </c>
      <c r="AS32" s="83">
        <v>0.46240440034819602</v>
      </c>
      <c r="AT32" s="83">
        <v>-0.84147077273568305</v>
      </c>
      <c r="AU32" s="83">
        <v>0.97112116921492797</v>
      </c>
    </row>
    <row r="33" spans="1:47" x14ac:dyDescent="0.3">
      <c r="A33" s="83" t="s">
        <v>18</v>
      </c>
      <c r="B33" s="83">
        <v>-6.3578128744912199E-3</v>
      </c>
      <c r="C33" s="83">
        <v>0.32375182033772698</v>
      </c>
      <c r="D33" s="83">
        <v>1.02899395026115</v>
      </c>
      <c r="E33" s="83">
        <v>1.9414932330400001</v>
      </c>
      <c r="F33" s="83">
        <v>60.372842120922201</v>
      </c>
      <c r="G33" s="83">
        <f t="shared" si="1"/>
        <v>0</v>
      </c>
      <c r="H33" s="83">
        <f t="shared" si="1"/>
        <v>0</v>
      </c>
      <c r="I33" s="83">
        <f t="shared" si="1"/>
        <v>0</v>
      </c>
      <c r="J33" s="83">
        <f t="shared" si="1"/>
        <v>0</v>
      </c>
      <c r="K33" s="83">
        <f t="shared" si="1"/>
        <v>0</v>
      </c>
      <c r="L33" s="83">
        <f t="shared" si="1"/>
        <v>0</v>
      </c>
      <c r="M33" s="83">
        <f t="shared" si="1"/>
        <v>0</v>
      </c>
      <c r="N33" s="83">
        <f t="shared" si="1"/>
        <v>0</v>
      </c>
      <c r="O33" s="83">
        <f t="shared" si="1"/>
        <v>1</v>
      </c>
      <c r="P33" s="83">
        <f t="shared" si="2"/>
        <v>1</v>
      </c>
      <c r="Q33" s="83">
        <f t="shared" si="3"/>
        <v>0</v>
      </c>
      <c r="R33" s="83">
        <v>2024</v>
      </c>
      <c r="S33" s="83">
        <v>2024</v>
      </c>
      <c r="T33" s="83">
        <v>1.05934573653873</v>
      </c>
      <c r="U33" s="83">
        <v>1.1921616359843099</v>
      </c>
      <c r="V33" s="83">
        <v>0.84174152831202997</v>
      </c>
      <c r="W33" s="83">
        <v>-0.72263333333333002</v>
      </c>
      <c r="X33" s="83">
        <v>-0.72263333333333002</v>
      </c>
      <c r="Y33" s="83">
        <v>-0.72263333333333002</v>
      </c>
      <c r="Z33" s="83">
        <v>3.7773666666666701</v>
      </c>
      <c r="AA33" s="83">
        <v>2.88810757645349</v>
      </c>
      <c r="AB33" s="83">
        <v>2.5376874687812099</v>
      </c>
      <c r="AC33" s="83">
        <v>3.6913335372637901</v>
      </c>
      <c r="AD33" s="83">
        <v>0.97331260713584999</v>
      </c>
      <c r="AE33" s="83">
        <v>0.97331260713584999</v>
      </c>
      <c r="AF33" s="83">
        <v>5.47331260713585</v>
      </c>
      <c r="AG33" s="83">
        <v>-0.107378690405213</v>
      </c>
      <c r="AH33" s="83">
        <v>3.2158387195874201</v>
      </c>
      <c r="AI33" s="83">
        <v>4.5</v>
      </c>
      <c r="AJ33" s="83">
        <v>1.7819790698720599</v>
      </c>
      <c r="AK33" s="83">
        <v>1.91479496931764</v>
      </c>
      <c r="AL33" s="83">
        <v>-0.16807254553755599</v>
      </c>
      <c r="AM33" s="83">
        <v>2.7180209301279401</v>
      </c>
      <c r="AN33" s="83">
        <v>2.58520503068236</v>
      </c>
      <c r="AO33" s="83">
        <v>2.9356251383546401</v>
      </c>
      <c r="AP33" s="83">
        <v>0</v>
      </c>
      <c r="AQ33" s="84">
        <v>2.7552916770079099</v>
      </c>
      <c r="AR33" s="84">
        <f>推計結果!B69</f>
        <v>2.1119029058631895</v>
      </c>
      <c r="AS33" s="83">
        <v>0.41036545110720102</v>
      </c>
      <c r="AT33" s="83">
        <v>1.0003496605003399</v>
      </c>
      <c r="AU33" s="83">
        <v>2.6089526698396299</v>
      </c>
    </row>
    <row r="34" spans="1:47" x14ac:dyDescent="0.3">
      <c r="A34" s="83" t="s">
        <v>17</v>
      </c>
      <c r="B34" s="83">
        <v>-0.11943863839952699</v>
      </c>
      <c r="C34" s="83">
        <v>3.0761775034694998</v>
      </c>
      <c r="D34" s="83">
        <v>14.317576840992</v>
      </c>
      <c r="E34" s="83">
        <v>0.127010965346597</v>
      </c>
      <c r="F34" s="83">
        <v>55.770804880895703</v>
      </c>
      <c r="G34" s="83">
        <f t="shared" si="1"/>
        <v>0</v>
      </c>
      <c r="H34" s="83">
        <f t="shared" si="1"/>
        <v>0</v>
      </c>
      <c r="I34" s="83">
        <f t="shared" si="1"/>
        <v>0</v>
      </c>
      <c r="J34" s="83">
        <f t="shared" si="1"/>
        <v>0</v>
      </c>
      <c r="K34" s="83">
        <f t="shared" si="1"/>
        <v>0</v>
      </c>
      <c r="L34" s="83">
        <f t="shared" si="1"/>
        <v>0</v>
      </c>
      <c r="M34" s="83">
        <f t="shared" si="1"/>
        <v>0</v>
      </c>
      <c r="N34" s="83">
        <f t="shared" si="1"/>
        <v>0</v>
      </c>
      <c r="O34" s="83">
        <f t="shared" si="1"/>
        <v>0</v>
      </c>
      <c r="P34" s="83">
        <f t="shared" si="2"/>
        <v>0</v>
      </c>
      <c r="Q34" s="83">
        <f t="shared" si="3"/>
        <v>0</v>
      </c>
      <c r="R34" s="83">
        <v>2015</v>
      </c>
      <c r="S34" s="83">
        <v>2015</v>
      </c>
      <c r="T34" s="83">
        <v>-0.49268699196863502</v>
      </c>
      <c r="U34" s="83">
        <v>-0.48260331247761101</v>
      </c>
      <c r="V34" s="83">
        <v>-2.01924593804653</v>
      </c>
      <c r="W34" s="83">
        <v>-7.9669210740950808E-3</v>
      </c>
      <c r="X34" s="83">
        <v>-7.9669210740950808E-3</v>
      </c>
      <c r="Y34" s="83">
        <v>-7.9669210740951103E-3</v>
      </c>
      <c r="Z34" s="83">
        <v>9.2033078925904899E-2</v>
      </c>
      <c r="AA34" s="83">
        <v>-0.21617799995800499</v>
      </c>
      <c r="AB34" s="83">
        <v>-1.7528206255269201</v>
      </c>
      <c r="AC34" s="83">
        <v>0.843178462340051</v>
      </c>
      <c r="AD34" s="83">
        <v>0.25845839144551103</v>
      </c>
      <c r="AE34" s="83">
        <v>0.25845839144551103</v>
      </c>
      <c r="AF34" s="83">
        <v>0.358458391445511</v>
      </c>
      <c r="AG34" s="83">
        <v>-0.39214492169834497</v>
      </c>
      <c r="AH34" s="83">
        <v>0.2277373719419</v>
      </c>
      <c r="AI34" s="83">
        <v>0.1</v>
      </c>
      <c r="AJ34" s="83">
        <v>-0.48472007089454</v>
      </c>
      <c r="AK34" s="83">
        <v>-0.47463639140351599</v>
      </c>
      <c r="AL34" s="83">
        <v>-2.78686589397185</v>
      </c>
      <c r="AM34" s="83">
        <v>0.58472007089454003</v>
      </c>
      <c r="AN34" s="83">
        <v>0.57463639140351597</v>
      </c>
      <c r="AO34" s="83">
        <v>2.1112790169724298</v>
      </c>
      <c r="AP34" s="83">
        <v>0</v>
      </c>
      <c r="AQ34" s="84">
        <v>-0.226261679449029</v>
      </c>
      <c r="AR34" s="84">
        <f>推計結果!B70</f>
        <v>0.54850148412268585</v>
      </c>
      <c r="AS34" s="83">
        <v>1.1472168531603</v>
      </c>
      <c r="AT34" s="83">
        <v>-0.86449570977686996</v>
      </c>
      <c r="AU34" s="83">
        <v>3.6325117195262702</v>
      </c>
    </row>
    <row r="35" spans="1:47" x14ac:dyDescent="0.3">
      <c r="A35" s="83" t="s">
        <v>17</v>
      </c>
      <c r="B35" s="83">
        <v>-0.13924946896388701</v>
      </c>
      <c r="C35" s="83">
        <v>3.84284955109977</v>
      </c>
      <c r="D35" s="83">
        <v>-10.082116107041101</v>
      </c>
      <c r="E35" s="83">
        <v>1.9497723059497101</v>
      </c>
      <c r="F35" s="83">
        <v>54.701518063445</v>
      </c>
      <c r="G35" s="83">
        <f t="shared" si="1"/>
        <v>1</v>
      </c>
      <c r="H35" s="83">
        <f t="shared" si="1"/>
        <v>0</v>
      </c>
      <c r="I35" s="83">
        <f t="shared" si="1"/>
        <v>0</v>
      </c>
      <c r="J35" s="83">
        <f t="shared" si="1"/>
        <v>0</v>
      </c>
      <c r="K35" s="83">
        <f t="shared" si="1"/>
        <v>0</v>
      </c>
      <c r="L35" s="83">
        <f t="shared" si="1"/>
        <v>0</v>
      </c>
      <c r="M35" s="83">
        <f t="shared" si="1"/>
        <v>0</v>
      </c>
      <c r="N35" s="83">
        <f t="shared" si="1"/>
        <v>0</v>
      </c>
      <c r="O35" s="83">
        <f t="shared" si="1"/>
        <v>0</v>
      </c>
      <c r="P35" s="83">
        <f t="shared" si="2"/>
        <v>0</v>
      </c>
      <c r="Q35" s="83">
        <f t="shared" si="3"/>
        <v>0</v>
      </c>
      <c r="R35" s="83">
        <v>2016</v>
      </c>
      <c r="S35" s="83">
        <v>2016</v>
      </c>
      <c r="T35" s="83">
        <v>0.42311516610932698</v>
      </c>
      <c r="U35" s="83">
        <v>0.43333398908080201</v>
      </c>
      <c r="V35" s="83">
        <v>-0.43523059096420402</v>
      </c>
      <c r="W35" s="83">
        <v>-1.53234021111739E-2</v>
      </c>
      <c r="X35" s="83">
        <v>-1.53234021111739E-2</v>
      </c>
      <c r="Y35" s="83">
        <v>-1.53234021111739E-2</v>
      </c>
      <c r="Z35" s="83">
        <v>-1.53234021111739E-2</v>
      </c>
      <c r="AA35" s="83">
        <v>0.40149901550968697</v>
      </c>
      <c r="AB35" s="83">
        <v>-0.467065564535319</v>
      </c>
      <c r="AC35" s="83">
        <v>-0.48559694390279001</v>
      </c>
      <c r="AD35" s="83">
        <v>-4.7158375682288901E-2</v>
      </c>
      <c r="AE35" s="83">
        <v>-4.7158375682288901E-2</v>
      </c>
      <c r="AF35" s="83">
        <v>-4.7158375682288901E-2</v>
      </c>
      <c r="AG35" s="83">
        <v>-0.56090560811005197</v>
      </c>
      <c r="AH35" s="83">
        <v>3.5643842711792502</v>
      </c>
      <c r="AI35" s="83">
        <v>0</v>
      </c>
      <c r="AJ35" s="83">
        <v>0.43843856822050098</v>
      </c>
      <c r="AK35" s="83">
        <v>0.44865739119197601</v>
      </c>
      <c r="AL35" s="83">
        <v>13.987201756008499</v>
      </c>
      <c r="AM35" s="83">
        <v>-0.43843856822050098</v>
      </c>
      <c r="AN35" s="83">
        <v>-0.44865739119197601</v>
      </c>
      <c r="AO35" s="83">
        <v>0.41990718885303002</v>
      </c>
      <c r="AP35" s="83">
        <v>0</v>
      </c>
      <c r="AQ35" s="84">
        <v>0.391280192538212</v>
      </c>
      <c r="AR35" s="84">
        <f>推計結果!B71</f>
        <v>0.60061970412675247</v>
      </c>
      <c r="AS35" s="83">
        <v>0.58839228937640498</v>
      </c>
      <c r="AT35" s="83">
        <v>-0.39649709386951498</v>
      </c>
      <c r="AU35" s="83">
        <v>1.90995829804813</v>
      </c>
    </row>
    <row r="36" spans="1:47" x14ac:dyDescent="0.3">
      <c r="A36" s="83" t="s">
        <v>17</v>
      </c>
      <c r="B36" s="83">
        <v>-0.17883450324186501</v>
      </c>
      <c r="C36" s="83">
        <v>4.1679776542919598</v>
      </c>
      <c r="D36" s="83">
        <v>3.1068608964938802</v>
      </c>
      <c r="E36" s="83">
        <v>1.6023590394443501</v>
      </c>
      <c r="F36" s="83">
        <v>54.6136766755926</v>
      </c>
      <c r="G36" s="83">
        <f t="shared" si="1"/>
        <v>0</v>
      </c>
      <c r="H36" s="83">
        <f t="shared" si="1"/>
        <v>1</v>
      </c>
      <c r="I36" s="83">
        <f t="shared" si="1"/>
        <v>0</v>
      </c>
      <c r="J36" s="83">
        <f t="shared" si="1"/>
        <v>0</v>
      </c>
      <c r="K36" s="83">
        <f t="shared" si="1"/>
        <v>0</v>
      </c>
      <c r="L36" s="83">
        <f t="shared" si="1"/>
        <v>0</v>
      </c>
      <c r="M36" s="83">
        <f t="shared" si="1"/>
        <v>0</v>
      </c>
      <c r="N36" s="83">
        <f t="shared" si="1"/>
        <v>0</v>
      </c>
      <c r="O36" s="83">
        <f t="shared" si="1"/>
        <v>0</v>
      </c>
      <c r="P36" s="83">
        <f t="shared" si="2"/>
        <v>0</v>
      </c>
      <c r="Q36" s="83">
        <f t="shared" si="3"/>
        <v>0</v>
      </c>
      <c r="R36" s="83">
        <v>2017</v>
      </c>
      <c r="S36" s="83">
        <v>2017</v>
      </c>
      <c r="T36" s="83">
        <v>-0.52119200575504299</v>
      </c>
      <c r="U36" s="83">
        <v>-0.53125148029569003</v>
      </c>
      <c r="V36" s="83">
        <v>5.8125660032050802E-2</v>
      </c>
      <c r="W36" s="83">
        <v>8.3794588070142395E-2</v>
      </c>
      <c r="X36" s="83">
        <v>8.3794588070142395E-2</v>
      </c>
      <c r="Y36" s="83">
        <v>8.3794588070142395E-2</v>
      </c>
      <c r="Z36" s="83">
        <v>-1.62054119298576E-2</v>
      </c>
      <c r="AA36" s="83">
        <v>-0.46305837261954902</v>
      </c>
      <c r="AB36" s="83">
        <v>0.126318767708191</v>
      </c>
      <c r="AC36" s="83">
        <v>0.65697428957146797</v>
      </c>
      <c r="AD36" s="83">
        <v>0.15198769574628301</v>
      </c>
      <c r="AE36" s="83">
        <v>0.15198769574628301</v>
      </c>
      <c r="AF36" s="83">
        <v>5.1987695746282703E-2</v>
      </c>
      <c r="AG36" s="83">
        <v>-0.72909696346055197</v>
      </c>
      <c r="AH36" s="83">
        <v>2.9339885848785201</v>
      </c>
      <c r="AI36" s="83">
        <v>-0.1</v>
      </c>
      <c r="AJ36" s="83">
        <v>-0.60498659382518505</v>
      </c>
      <c r="AK36" s="83">
        <v>-0.61504606836583198</v>
      </c>
      <c r="AL36" s="83">
        <v>-7.1641566600146298</v>
      </c>
      <c r="AM36" s="83">
        <v>0.50498659382518496</v>
      </c>
      <c r="AN36" s="83">
        <v>0.515046068365832</v>
      </c>
      <c r="AO36" s="83">
        <v>-7.4331071961908399E-2</v>
      </c>
      <c r="AP36" s="83">
        <v>0</v>
      </c>
      <c r="AQ36" s="84">
        <v>-0.45299889807890198</v>
      </c>
      <c r="AR36" s="84">
        <f>推計結果!B72</f>
        <v>-3.248966356820493E-2</v>
      </c>
      <c r="AS36" s="83">
        <v>0.45817723473778399</v>
      </c>
      <c r="AT36" s="83">
        <v>-0.86095693904375903</v>
      </c>
      <c r="AU36" s="83">
        <v>0.93506481820066101</v>
      </c>
    </row>
    <row r="37" spans="1:47" x14ac:dyDescent="0.3">
      <c r="A37" s="83" t="s">
        <v>17</v>
      </c>
      <c r="B37" s="83">
        <v>-0.207567123893104</v>
      </c>
      <c r="C37" s="83">
        <v>3.5086112071011302</v>
      </c>
      <c r="D37" s="83">
        <v>-1.55571644103377</v>
      </c>
      <c r="E37" s="83">
        <v>1.7759068158739</v>
      </c>
      <c r="F37" s="83">
        <v>54.774651963664901</v>
      </c>
      <c r="G37" s="83">
        <f t="shared" ref="G37:O53" si="4">IF($R37=G$3,1,0)</f>
        <v>0</v>
      </c>
      <c r="H37" s="83">
        <f t="shared" si="4"/>
        <v>0</v>
      </c>
      <c r="I37" s="83">
        <f t="shared" si="4"/>
        <v>1</v>
      </c>
      <c r="J37" s="83">
        <f t="shared" si="4"/>
        <v>0</v>
      </c>
      <c r="K37" s="83">
        <f t="shared" si="4"/>
        <v>0</v>
      </c>
      <c r="L37" s="83">
        <f t="shared" si="4"/>
        <v>0</v>
      </c>
      <c r="M37" s="83">
        <f t="shared" si="4"/>
        <v>0</v>
      </c>
      <c r="N37" s="83">
        <f t="shared" si="4"/>
        <v>0</v>
      </c>
      <c r="O37" s="83">
        <f t="shared" si="4"/>
        <v>0</v>
      </c>
      <c r="P37" s="83">
        <f t="shared" si="2"/>
        <v>0</v>
      </c>
      <c r="Q37" s="83">
        <f t="shared" si="3"/>
        <v>0</v>
      </c>
      <c r="R37" s="83">
        <v>2018</v>
      </c>
      <c r="S37" s="83">
        <v>2018</v>
      </c>
      <c r="T37" s="83">
        <v>-0.80016439001057105</v>
      </c>
      <c r="U37" s="83">
        <v>-0.81337260780262</v>
      </c>
      <c r="V37" s="83">
        <v>-5.3233766742088899E-2</v>
      </c>
      <c r="W37" s="83">
        <v>4.6510701228119698E-2</v>
      </c>
      <c r="X37" s="83">
        <v>4.6510701228119698E-2</v>
      </c>
      <c r="Y37" s="83">
        <v>4.6510701228119698E-2</v>
      </c>
      <c r="Z37" s="83">
        <v>-5.34892987718803E-2</v>
      </c>
      <c r="AA37" s="83">
        <v>-0.68860182132762204</v>
      </c>
      <c r="AB37" s="83">
        <v>7.1537019732909601E-2</v>
      </c>
      <c r="AC37" s="83">
        <v>0.91795657894180904</v>
      </c>
      <c r="AD37" s="83">
        <v>0.17128148770311799</v>
      </c>
      <c r="AE37" s="83">
        <v>0.17128148770311799</v>
      </c>
      <c r="AF37" s="83">
        <v>7.1281487703118193E-2</v>
      </c>
      <c r="AG37" s="83">
        <v>-0.68169209646262696</v>
      </c>
      <c r="AH37" s="83">
        <v>3.2422055681010198</v>
      </c>
      <c r="AI37" s="83">
        <v>-0.1</v>
      </c>
      <c r="AJ37" s="83">
        <v>-0.846675091238691</v>
      </c>
      <c r="AK37" s="83">
        <v>-0.85988330903073995</v>
      </c>
      <c r="AL37" s="83">
        <v>-2.7806091912504298</v>
      </c>
      <c r="AM37" s="83">
        <v>0.74667509123869102</v>
      </c>
      <c r="AN37" s="83">
        <v>0.75988330903073997</v>
      </c>
      <c r="AO37" s="83">
        <v>-2.5553202979145001E-4</v>
      </c>
      <c r="AP37" s="83">
        <v>0</v>
      </c>
      <c r="AQ37" s="84">
        <v>-0.67539360353557298</v>
      </c>
      <c r="AR37" s="84">
        <f>推計結果!B73</f>
        <v>-0.13363029817132832</v>
      </c>
      <c r="AS37" s="83">
        <v>0.43167461064796903</v>
      </c>
      <c r="AT37" s="83">
        <v>-0.746917993629442</v>
      </c>
      <c r="AU37" s="83">
        <v>0.94521538619129697</v>
      </c>
    </row>
    <row r="38" spans="1:47" x14ac:dyDescent="0.3">
      <c r="A38" s="83" t="s">
        <v>17</v>
      </c>
      <c r="B38" s="83">
        <v>-0.218359260694545</v>
      </c>
      <c r="C38" s="83">
        <v>3.3762491481247698</v>
      </c>
      <c r="D38" s="83">
        <v>-1.2603860006913801</v>
      </c>
      <c r="E38" s="83">
        <v>3.36329597290315</v>
      </c>
      <c r="F38" s="83">
        <v>54.554589272229599</v>
      </c>
      <c r="G38" s="83">
        <f t="shared" si="4"/>
        <v>0</v>
      </c>
      <c r="H38" s="83">
        <f t="shared" si="4"/>
        <v>0</v>
      </c>
      <c r="I38" s="83">
        <f t="shared" si="4"/>
        <v>0</v>
      </c>
      <c r="J38" s="83">
        <f t="shared" si="4"/>
        <v>1</v>
      </c>
      <c r="K38" s="83">
        <f t="shared" si="4"/>
        <v>0</v>
      </c>
      <c r="L38" s="83">
        <f t="shared" si="4"/>
        <v>0</v>
      </c>
      <c r="M38" s="83">
        <f t="shared" si="4"/>
        <v>0</v>
      </c>
      <c r="N38" s="83">
        <f t="shared" si="4"/>
        <v>0</v>
      </c>
      <c r="O38" s="83">
        <f t="shared" si="4"/>
        <v>0</v>
      </c>
      <c r="P38" s="83">
        <f t="shared" si="2"/>
        <v>0</v>
      </c>
      <c r="Q38" s="83">
        <f t="shared" si="3"/>
        <v>0</v>
      </c>
      <c r="R38" s="83">
        <v>2019</v>
      </c>
      <c r="S38" s="83">
        <v>2019</v>
      </c>
      <c r="T38" s="83">
        <v>-0.58638880679058403</v>
      </c>
      <c r="U38" s="83">
        <v>-0.57529484915326301</v>
      </c>
      <c r="V38" s="83">
        <v>-0.7159406998001</v>
      </c>
      <c r="W38" s="83">
        <v>1.8898643727649E-2</v>
      </c>
      <c r="X38" s="83">
        <v>1.8898643727649201E-2</v>
      </c>
      <c r="Y38" s="83">
        <v>1.88986437276491E-2</v>
      </c>
      <c r="Z38" s="83">
        <v>-8.1101356272350905E-2</v>
      </c>
      <c r="AA38" s="83">
        <v>-0.59256561762211302</v>
      </c>
      <c r="AB38" s="83">
        <v>-0.73321146826895001</v>
      </c>
      <c r="AC38" s="83">
        <v>0.50691532577703202</v>
      </c>
      <c r="AD38" s="83">
        <v>1.6278752587991501E-3</v>
      </c>
      <c r="AE38" s="83">
        <v>1.6278752587991099E-3</v>
      </c>
      <c r="AF38" s="83">
        <v>-9.8372124741200898E-2</v>
      </c>
      <c r="AG38" s="83">
        <v>-0.65760950399567097</v>
      </c>
      <c r="AH38" s="83">
        <v>6.16501016279339</v>
      </c>
      <c r="AI38" s="83">
        <v>-0.1</v>
      </c>
      <c r="AJ38" s="83">
        <v>-0.60528745051823296</v>
      </c>
      <c r="AK38" s="83">
        <v>-0.59419349288091206</v>
      </c>
      <c r="AL38" s="83">
        <v>4.2435001780813897</v>
      </c>
      <c r="AM38" s="83">
        <v>0.50528745051823298</v>
      </c>
      <c r="AN38" s="83">
        <v>0.49419349288091202</v>
      </c>
      <c r="AO38" s="83">
        <v>0.63483934352774896</v>
      </c>
      <c r="AP38" s="83">
        <v>0</v>
      </c>
      <c r="AQ38" s="84">
        <v>-0.60365957525943403</v>
      </c>
      <c r="AR38" s="84">
        <f>推計結果!B74</f>
        <v>-0.38340341501198283</v>
      </c>
      <c r="AS38" s="83">
        <v>0.47192191656007398</v>
      </c>
      <c r="AT38" s="83">
        <v>-1.3339924769178499</v>
      </c>
      <c r="AU38" s="83">
        <v>0.51590744302787195</v>
      </c>
    </row>
    <row r="39" spans="1:47" x14ac:dyDescent="0.3">
      <c r="A39" s="83" t="s">
        <v>17</v>
      </c>
      <c r="B39" s="83">
        <v>-0.36340751813669397</v>
      </c>
      <c r="C39" s="83">
        <v>2.9339141424872901</v>
      </c>
      <c r="D39" s="83">
        <v>-2.0940365838049302</v>
      </c>
      <c r="E39" s="83">
        <v>11.446617172826</v>
      </c>
      <c r="F39" s="83">
        <v>53.988005591110799</v>
      </c>
      <c r="G39" s="83">
        <f t="shared" si="4"/>
        <v>0</v>
      </c>
      <c r="H39" s="83">
        <f t="shared" si="4"/>
        <v>0</v>
      </c>
      <c r="I39" s="83">
        <f t="shared" si="4"/>
        <v>0</v>
      </c>
      <c r="J39" s="83">
        <f t="shared" si="4"/>
        <v>0</v>
      </c>
      <c r="K39" s="83">
        <f t="shared" si="4"/>
        <v>1</v>
      </c>
      <c r="L39" s="83">
        <f t="shared" si="4"/>
        <v>0</v>
      </c>
      <c r="M39" s="83">
        <f t="shared" si="4"/>
        <v>0</v>
      </c>
      <c r="N39" s="83">
        <f t="shared" si="4"/>
        <v>0</v>
      </c>
      <c r="O39" s="83">
        <f t="shared" si="4"/>
        <v>0</v>
      </c>
      <c r="P39" s="83">
        <f t="shared" si="2"/>
        <v>0</v>
      </c>
      <c r="Q39" s="83">
        <f t="shared" si="3"/>
        <v>0</v>
      </c>
      <c r="R39" s="83">
        <v>2020</v>
      </c>
      <c r="S39" s="83">
        <v>2020</v>
      </c>
      <c r="T39" s="83">
        <v>-0.14871958875640001</v>
      </c>
      <c r="U39" s="83">
        <v>-0.1152077566875</v>
      </c>
      <c r="V39" s="83">
        <v>-1.00930140525944</v>
      </c>
      <c r="W39" s="83">
        <v>3.4320601880607197E-2</v>
      </c>
      <c r="X39" s="83">
        <v>3.4320601880607197E-2</v>
      </c>
      <c r="Y39" s="83">
        <v>3.4320601880607197E-2</v>
      </c>
      <c r="Z39" s="83">
        <v>-6.5679398119392801E-2</v>
      </c>
      <c r="AA39" s="83">
        <v>-4.6607344938017499E-2</v>
      </c>
      <c r="AB39" s="83">
        <v>-0.94070099350995395</v>
      </c>
      <c r="AC39" s="83">
        <v>0.185961204267097</v>
      </c>
      <c r="AD39" s="83">
        <v>0.10292101363009</v>
      </c>
      <c r="AE39" s="83">
        <v>0.10292101363009</v>
      </c>
      <c r="AF39" s="83">
        <v>2.9210136300897201E-3</v>
      </c>
      <c r="AG39" s="83">
        <v>-0.68924360934629103</v>
      </c>
      <c r="AH39" s="83">
        <v>21.202148602264199</v>
      </c>
      <c r="AI39" s="83">
        <v>-0.1</v>
      </c>
      <c r="AJ39" s="83">
        <v>-0.18304019063700699</v>
      </c>
      <c r="AK39" s="83">
        <v>-0.14952835856810701</v>
      </c>
      <c r="AL39" s="83">
        <v>3.7915981662177201</v>
      </c>
      <c r="AM39" s="83">
        <v>8.30401906370071E-2</v>
      </c>
      <c r="AN39" s="83">
        <v>4.9528358568107202E-2</v>
      </c>
      <c r="AO39" s="83">
        <v>0.94362200714004396</v>
      </c>
      <c r="AP39" s="83">
        <v>0</v>
      </c>
      <c r="AQ39" s="84">
        <v>-8.0119177006917397E-2</v>
      </c>
      <c r="AR39" s="84">
        <f>推計結果!B75</f>
        <v>-0.6236422378346056</v>
      </c>
      <c r="AS39" s="83">
        <v>0.42598757909163298</v>
      </c>
      <c r="AT39" s="83">
        <v>-1.44524315206835</v>
      </c>
      <c r="AU39" s="83">
        <v>0.22459747369366501</v>
      </c>
    </row>
    <row r="40" spans="1:47" x14ac:dyDescent="0.3">
      <c r="A40" s="83" t="s">
        <v>17</v>
      </c>
      <c r="B40" s="83">
        <v>-0.16418950523592299</v>
      </c>
      <c r="C40" s="83">
        <v>3.8895894012282102</v>
      </c>
      <c r="D40" s="83">
        <v>2.8126707015049699</v>
      </c>
      <c r="E40" s="83">
        <v>7.7440085368150697</v>
      </c>
      <c r="F40" s="83">
        <v>53.445816319722503</v>
      </c>
      <c r="G40" s="83">
        <f t="shared" si="4"/>
        <v>0</v>
      </c>
      <c r="H40" s="83">
        <f t="shared" si="4"/>
        <v>0</v>
      </c>
      <c r="I40" s="83">
        <f t="shared" si="4"/>
        <v>0</v>
      </c>
      <c r="J40" s="83">
        <f t="shared" si="4"/>
        <v>0</v>
      </c>
      <c r="K40" s="83">
        <f t="shared" si="4"/>
        <v>0</v>
      </c>
      <c r="L40" s="83">
        <f t="shared" si="4"/>
        <v>1</v>
      </c>
      <c r="M40" s="83">
        <f t="shared" si="4"/>
        <v>0</v>
      </c>
      <c r="N40" s="83">
        <f t="shared" si="4"/>
        <v>0</v>
      </c>
      <c r="O40" s="83">
        <f t="shared" si="4"/>
        <v>0</v>
      </c>
      <c r="P40" s="83">
        <f t="shared" si="2"/>
        <v>0</v>
      </c>
      <c r="Q40" s="83">
        <f t="shared" si="3"/>
        <v>0</v>
      </c>
      <c r="R40" s="83">
        <v>2021</v>
      </c>
      <c r="S40" s="83">
        <v>2021</v>
      </c>
      <c r="T40" s="83">
        <v>-1.08101534934821</v>
      </c>
      <c r="U40" s="83">
        <v>-1.1365090869299601</v>
      </c>
      <c r="V40" s="83">
        <v>0.140397103837757</v>
      </c>
      <c r="W40" s="83">
        <v>1.6222117502666399E-2</v>
      </c>
      <c r="X40" s="83">
        <v>1.6222117502666399E-2</v>
      </c>
      <c r="Y40" s="83">
        <v>1.6222117502666399E-2</v>
      </c>
      <c r="Z40" s="83">
        <v>-8.3777882497333603E-2</v>
      </c>
      <c r="AA40" s="83">
        <v>-0.99366254658081998</v>
      </c>
      <c r="AB40" s="83">
        <v>0.28324364418690101</v>
      </c>
      <c r="AC40" s="83">
        <v>1.15630612470269</v>
      </c>
      <c r="AD40" s="83">
        <v>0.15906865785181001</v>
      </c>
      <c r="AE40" s="83">
        <v>0.15906865785181001</v>
      </c>
      <c r="AF40" s="83">
        <v>5.9068657851810001E-2</v>
      </c>
      <c r="AG40" s="83">
        <v>-0.16666966925524801</v>
      </c>
      <c r="AH40" s="83">
        <v>14.4894569305276</v>
      </c>
      <c r="AI40" s="83">
        <v>-0.1</v>
      </c>
      <c r="AJ40" s="83">
        <v>-1.09723746685088</v>
      </c>
      <c r="AK40" s="83">
        <v>-1.1527312044326301</v>
      </c>
      <c r="AL40" s="83">
        <v>-11.5944667185263</v>
      </c>
      <c r="AM40" s="83">
        <v>0.997237466850875</v>
      </c>
      <c r="AN40" s="83">
        <v>1.05273120443263</v>
      </c>
      <c r="AO40" s="83">
        <v>-0.224174986335091</v>
      </c>
      <c r="AP40" s="83">
        <v>0</v>
      </c>
      <c r="AQ40" s="84">
        <v>-0.93816880899906496</v>
      </c>
      <c r="AR40" s="84">
        <f>推計結果!B76</f>
        <v>-1.7296660610232055</v>
      </c>
      <c r="AS40" s="83">
        <v>0.49071462608340899</v>
      </c>
      <c r="AT40" s="83">
        <v>-2.8884286139079101</v>
      </c>
      <c r="AU40" s="83">
        <v>-0.96486262628687203</v>
      </c>
    </row>
    <row r="41" spans="1:47" x14ac:dyDescent="0.3">
      <c r="A41" s="83" t="s">
        <v>17</v>
      </c>
      <c r="B41" s="83">
        <v>-0.44222402830233998</v>
      </c>
      <c r="C41" s="83">
        <v>1.79757651186389</v>
      </c>
      <c r="D41" s="83">
        <v>19.735764350387601</v>
      </c>
      <c r="E41" s="83">
        <v>5.3839949593723002</v>
      </c>
      <c r="F41" s="83">
        <v>55.382750970285798</v>
      </c>
      <c r="G41" s="83">
        <f t="shared" si="4"/>
        <v>0</v>
      </c>
      <c r="H41" s="83">
        <f t="shared" si="4"/>
        <v>0</v>
      </c>
      <c r="I41" s="83">
        <f t="shared" si="4"/>
        <v>0</v>
      </c>
      <c r="J41" s="83">
        <f t="shared" si="4"/>
        <v>0</v>
      </c>
      <c r="K41" s="83">
        <f t="shared" si="4"/>
        <v>0</v>
      </c>
      <c r="L41" s="83">
        <f t="shared" si="4"/>
        <v>0</v>
      </c>
      <c r="M41" s="83">
        <f t="shared" si="4"/>
        <v>1</v>
      </c>
      <c r="N41" s="83">
        <f t="shared" si="4"/>
        <v>0</v>
      </c>
      <c r="O41" s="83">
        <f t="shared" si="4"/>
        <v>0</v>
      </c>
      <c r="P41" s="83">
        <f t="shared" si="2"/>
        <v>0</v>
      </c>
      <c r="Q41" s="83">
        <f t="shared" si="3"/>
        <v>0</v>
      </c>
      <c r="R41" s="83">
        <v>2022</v>
      </c>
      <c r="S41" s="83">
        <v>2022</v>
      </c>
      <c r="T41" s="83">
        <v>-3.0096605377547001</v>
      </c>
      <c r="U41" s="83">
        <v>-3.02825696758494</v>
      </c>
      <c r="V41" s="83">
        <v>-0.30185043577385501</v>
      </c>
      <c r="W41" s="83">
        <v>7.7473545509442396E-2</v>
      </c>
      <c r="X41" s="83">
        <v>7.7473545509442396E-2</v>
      </c>
      <c r="Y41" s="83">
        <v>7.7473545509442299E-2</v>
      </c>
      <c r="Z41" s="83">
        <v>-2.25264544905577E-2</v>
      </c>
      <c r="AA41" s="83">
        <v>-2.7831565350374099</v>
      </c>
      <c r="AB41" s="83">
        <v>-5.6750003226329997E-2</v>
      </c>
      <c r="AC41" s="83">
        <v>3.3097080613211101</v>
      </c>
      <c r="AD41" s="83">
        <v>0.32257397805696703</v>
      </c>
      <c r="AE41" s="83">
        <v>0.32257397805696703</v>
      </c>
      <c r="AF41" s="83">
        <v>0.22257397805696699</v>
      </c>
      <c r="AG41" s="83">
        <v>-0.53770875170768795</v>
      </c>
      <c r="AH41" s="83">
        <v>9.7214292628059304</v>
      </c>
      <c r="AI41" s="83">
        <v>-0.1</v>
      </c>
      <c r="AJ41" s="83">
        <v>-3.0871340832641398</v>
      </c>
      <c r="AK41" s="83">
        <v>-3.1057305130943802</v>
      </c>
      <c r="AL41" s="83">
        <v>-16.870857491067699</v>
      </c>
      <c r="AM41" s="83">
        <v>2.9871340832641402</v>
      </c>
      <c r="AN41" s="83">
        <v>3.0057305130943801</v>
      </c>
      <c r="AO41" s="83">
        <v>0.279323981283297</v>
      </c>
      <c r="AP41" s="83">
        <v>0</v>
      </c>
      <c r="AQ41" s="84">
        <v>-2.76456010520717</v>
      </c>
      <c r="AR41" s="84">
        <f>推計結果!B77</f>
        <v>-3.483974223088719</v>
      </c>
      <c r="AS41" s="83">
        <v>1.2045193396966201</v>
      </c>
      <c r="AT41" s="83">
        <v>-8.3252838150950996</v>
      </c>
      <c r="AU41" s="83">
        <v>-3.6036547661204201</v>
      </c>
    </row>
    <row r="42" spans="1:47" x14ac:dyDescent="0.3">
      <c r="A42" s="83" t="s">
        <v>17</v>
      </c>
      <c r="B42" s="83">
        <v>-0.478041718822386</v>
      </c>
      <c r="C42" s="83">
        <v>3.4062827901987598</v>
      </c>
      <c r="D42" s="83">
        <v>7.4673469803945496</v>
      </c>
      <c r="E42" s="83">
        <v>3.3427335196280898</v>
      </c>
      <c r="F42" s="83">
        <v>54.558220201011501</v>
      </c>
      <c r="G42" s="83">
        <f t="shared" si="4"/>
        <v>0</v>
      </c>
      <c r="H42" s="83">
        <f t="shared" si="4"/>
        <v>0</v>
      </c>
      <c r="I42" s="83">
        <f t="shared" si="4"/>
        <v>0</v>
      </c>
      <c r="J42" s="83">
        <f t="shared" si="4"/>
        <v>0</v>
      </c>
      <c r="K42" s="83">
        <f t="shared" si="4"/>
        <v>0</v>
      </c>
      <c r="L42" s="83">
        <f t="shared" si="4"/>
        <v>0</v>
      </c>
      <c r="M42" s="83">
        <f t="shared" si="4"/>
        <v>0</v>
      </c>
      <c r="N42" s="83">
        <f t="shared" si="4"/>
        <v>1</v>
      </c>
      <c r="O42" s="83">
        <f t="shared" si="4"/>
        <v>0</v>
      </c>
      <c r="P42" s="83">
        <f t="shared" si="2"/>
        <v>0</v>
      </c>
      <c r="Q42" s="83">
        <f t="shared" si="3"/>
        <v>0</v>
      </c>
      <c r="R42" s="83">
        <v>2023</v>
      </c>
      <c r="S42" s="83">
        <v>2023</v>
      </c>
      <c r="T42" s="83">
        <v>-2.5515630522732602</v>
      </c>
      <c r="U42" s="83">
        <v>-2.4831974068348899</v>
      </c>
      <c r="V42" s="83">
        <v>-3.5343872190764101</v>
      </c>
      <c r="W42" s="83">
        <v>7.3830000000000104E-2</v>
      </c>
      <c r="X42" s="83">
        <v>7.3830000000000104E-2</v>
      </c>
      <c r="Y42" s="83">
        <v>7.3830000000000007E-2</v>
      </c>
      <c r="Z42" s="83">
        <v>-2.6169999999999999E-2</v>
      </c>
      <c r="AA42" s="83">
        <v>-1.9026979387064</v>
      </c>
      <c r="AB42" s="83">
        <v>-2.9538877509479202</v>
      </c>
      <c r="AC42" s="83">
        <v>3.1797225204017501</v>
      </c>
      <c r="AD42" s="83">
        <v>0.65432946812849002</v>
      </c>
      <c r="AE42" s="83">
        <v>0.65432946812849002</v>
      </c>
      <c r="AF42" s="83">
        <v>0.55432946812849004</v>
      </c>
      <c r="AG42" s="83">
        <v>-1.1824831825889699</v>
      </c>
      <c r="AH42" s="83">
        <v>6.1269108620338004</v>
      </c>
      <c r="AI42" s="83">
        <v>-0.1</v>
      </c>
      <c r="AJ42" s="83">
        <v>-2.6253930522732598</v>
      </c>
      <c r="AK42" s="83">
        <v>-2.5570274068348899</v>
      </c>
      <c r="AL42" s="83">
        <v>-2.8911813574790401</v>
      </c>
      <c r="AM42" s="83">
        <v>2.5253930522732602</v>
      </c>
      <c r="AN42" s="83">
        <v>2.4570274068348898</v>
      </c>
      <c r="AO42" s="83">
        <v>3.50821721907641</v>
      </c>
      <c r="AP42" s="83">
        <v>0</v>
      </c>
      <c r="AQ42" s="84">
        <v>-1.9710635841447699</v>
      </c>
      <c r="AR42" s="84">
        <f>推計結果!B78</f>
        <v>-1.3236818989050732</v>
      </c>
      <c r="AS42" s="83">
        <v>0.56549187166336701</v>
      </c>
      <c r="AT42" s="83">
        <v>-2.9803876518444099</v>
      </c>
      <c r="AU42" s="83">
        <v>-0.76370024782371804</v>
      </c>
    </row>
    <row r="43" spans="1:47" x14ac:dyDescent="0.3">
      <c r="A43" s="83" t="s">
        <v>17</v>
      </c>
      <c r="B43" s="83">
        <v>-0.49625527926204799</v>
      </c>
      <c r="C43" s="83">
        <v>3.82093162525653</v>
      </c>
      <c r="D43" s="83">
        <v>7.17737170831656</v>
      </c>
      <c r="E43" s="83">
        <v>3.44511195686552</v>
      </c>
      <c r="F43" s="83">
        <v>54.266560425563</v>
      </c>
      <c r="G43" s="83">
        <f t="shared" si="4"/>
        <v>0</v>
      </c>
      <c r="H43" s="83">
        <f t="shared" si="4"/>
        <v>0</v>
      </c>
      <c r="I43" s="83">
        <f t="shared" si="4"/>
        <v>0</v>
      </c>
      <c r="J43" s="83">
        <f t="shared" si="4"/>
        <v>0</v>
      </c>
      <c r="K43" s="83">
        <f t="shared" si="4"/>
        <v>0</v>
      </c>
      <c r="L43" s="83">
        <f t="shared" si="4"/>
        <v>0</v>
      </c>
      <c r="M43" s="83">
        <f t="shared" si="4"/>
        <v>0</v>
      </c>
      <c r="N43" s="83">
        <f t="shared" si="4"/>
        <v>0</v>
      </c>
      <c r="O43" s="83">
        <f t="shared" si="4"/>
        <v>1</v>
      </c>
      <c r="P43" s="83">
        <f t="shared" si="2"/>
        <v>0</v>
      </c>
      <c r="Q43" s="83">
        <f t="shared" si="3"/>
        <v>0</v>
      </c>
      <c r="R43" s="83">
        <v>2024</v>
      </c>
      <c r="S43" s="83">
        <v>2024</v>
      </c>
      <c r="T43" s="83">
        <v>-2.0642298395400598</v>
      </c>
      <c r="U43" s="83">
        <v>-2.03184048528226</v>
      </c>
      <c r="V43" s="83">
        <v>-2.3440263899923099</v>
      </c>
      <c r="W43" s="83">
        <v>7.3830000000000104E-2</v>
      </c>
      <c r="X43" s="83">
        <v>7.3830000000000104E-2</v>
      </c>
      <c r="Y43" s="83">
        <v>7.3830000000000007E-2</v>
      </c>
      <c r="Z43" s="83">
        <v>0.22383</v>
      </c>
      <c r="AA43" s="83">
        <v>-1.0372343224113101</v>
      </c>
      <c r="AB43" s="83">
        <v>-1.34942022712136</v>
      </c>
      <c r="AC43" s="83">
        <v>3.35649600241101</v>
      </c>
      <c r="AD43" s="83">
        <v>1.06843616287095</v>
      </c>
      <c r="AE43" s="83">
        <v>1.06843616287095</v>
      </c>
      <c r="AF43" s="83">
        <v>1.2184361628709499</v>
      </c>
      <c r="AG43" s="83">
        <v>-1.2790931285496201</v>
      </c>
      <c r="AH43" s="83">
        <v>6.34849883583676</v>
      </c>
      <c r="AI43" s="83">
        <v>0.15</v>
      </c>
      <c r="AJ43" s="83">
        <v>-2.1380598395400598</v>
      </c>
      <c r="AK43" s="83">
        <v>-2.1056704852822601</v>
      </c>
      <c r="AL43" s="83">
        <v>-5.1118908141531296</v>
      </c>
      <c r="AM43" s="83">
        <v>2.2880598395400602</v>
      </c>
      <c r="AN43" s="83">
        <v>2.25567048528226</v>
      </c>
      <c r="AO43" s="83">
        <v>2.5678563899923099</v>
      </c>
      <c r="AP43" s="83">
        <v>0</v>
      </c>
      <c r="AQ43" s="84">
        <v>-1.0696236766691101</v>
      </c>
      <c r="AR43" s="84">
        <f>推計結果!B79</f>
        <v>0.145191940204693</v>
      </c>
      <c r="AS43" s="83">
        <v>0.52191492737151202</v>
      </c>
      <c r="AT43" s="83">
        <v>-0.64961102753633504</v>
      </c>
      <c r="AU43" s="83">
        <v>1.39625789374767</v>
      </c>
    </row>
    <row r="44" spans="1:47" x14ac:dyDescent="0.3">
      <c r="A44" s="83" t="s">
        <v>16</v>
      </c>
      <c r="B44" s="83">
        <v>0.78598001883598601</v>
      </c>
      <c r="C44" s="83">
        <v>-2.2325967521541599</v>
      </c>
      <c r="D44" s="83">
        <v>0</v>
      </c>
      <c r="E44" s="83">
        <v>6.0404367799063099</v>
      </c>
      <c r="F44" s="83">
        <v>67.217407645217506</v>
      </c>
      <c r="G44" s="83">
        <f t="shared" si="4"/>
        <v>0</v>
      </c>
      <c r="H44" s="83">
        <f t="shared" si="4"/>
        <v>0</v>
      </c>
      <c r="I44" s="83">
        <f t="shared" si="4"/>
        <v>0</v>
      </c>
      <c r="J44" s="83">
        <f t="shared" si="4"/>
        <v>0</v>
      </c>
      <c r="K44" s="83">
        <f t="shared" si="4"/>
        <v>0</v>
      </c>
      <c r="L44" s="83">
        <f t="shared" si="4"/>
        <v>0</v>
      </c>
      <c r="M44" s="83">
        <f t="shared" si="4"/>
        <v>0</v>
      </c>
      <c r="N44" s="83">
        <f t="shared" si="4"/>
        <v>0</v>
      </c>
      <c r="O44" s="83">
        <f t="shared" si="4"/>
        <v>0</v>
      </c>
      <c r="P44" s="83">
        <f t="shared" si="2"/>
        <v>1</v>
      </c>
      <c r="Q44" s="83">
        <f t="shared" si="3"/>
        <v>0</v>
      </c>
      <c r="R44" s="83">
        <v>2015</v>
      </c>
      <c r="S44" s="83">
        <v>2015</v>
      </c>
      <c r="T44" s="83">
        <v>-7.1373998298010204E-3</v>
      </c>
      <c r="U44" s="83">
        <v>-1.7699486565089E-2</v>
      </c>
      <c r="V44" s="83">
        <v>-0.70137607538880098</v>
      </c>
      <c r="W44" s="83">
        <v>3.9166666666667002E-2</v>
      </c>
      <c r="X44" s="83">
        <v>3.9166666666667002E-2</v>
      </c>
      <c r="Y44" s="83">
        <v>3.9166666666667002E-2</v>
      </c>
      <c r="Z44" s="83">
        <v>0.22666666666666699</v>
      </c>
      <c r="AA44" s="83">
        <v>1.8914671801015801</v>
      </c>
      <c r="AB44" s="83">
        <v>1.2077905912778699</v>
      </c>
      <c r="AC44" s="83">
        <v>2.1821373998298101</v>
      </c>
      <c r="AD44" s="83">
        <v>1.9483333333333399</v>
      </c>
      <c r="AE44" s="83">
        <v>1.9483333333333399</v>
      </c>
      <c r="AF44" s="83">
        <v>2.1358333333333399</v>
      </c>
      <c r="AG44" s="83">
        <v>0.90796709278293497</v>
      </c>
      <c r="AH44" s="83">
        <v>8.9864173456205592</v>
      </c>
      <c r="AI44" s="83">
        <v>0.1875</v>
      </c>
      <c r="AJ44" s="83">
        <v>-4.6304066496467997E-2</v>
      </c>
      <c r="AK44" s="83">
        <v>-5.6866153231755999E-2</v>
      </c>
      <c r="AL44" s="83">
        <v>12.6648832068734</v>
      </c>
      <c r="AM44" s="83">
        <v>0.23380406649646801</v>
      </c>
      <c r="AN44" s="83">
        <v>0.24436615323175601</v>
      </c>
      <c r="AO44" s="83">
        <v>0.928042742055468</v>
      </c>
      <c r="AP44" s="83">
        <v>0</v>
      </c>
      <c r="AQ44" s="84">
        <v>1.9020292668368699</v>
      </c>
      <c r="AR44" s="84">
        <f>推計結果!B80</f>
        <v>1.9737978757525019</v>
      </c>
      <c r="AS44" s="83">
        <v>0.849015759935278</v>
      </c>
      <c r="AT44" s="83">
        <v>0.23798895505682</v>
      </c>
      <c r="AU44" s="83">
        <v>3.5660695786169199</v>
      </c>
    </row>
    <row r="45" spans="1:47" x14ac:dyDescent="0.3">
      <c r="A45" s="83" t="s">
        <v>16</v>
      </c>
      <c r="B45" s="83">
        <v>0.77488334839015405</v>
      </c>
      <c r="C45" s="83">
        <v>-2.1069812699082799</v>
      </c>
      <c r="D45" s="83">
        <v>0</v>
      </c>
      <c r="E45" s="83">
        <v>5.5384433026214603</v>
      </c>
      <c r="F45" s="83">
        <v>67.678316729272893</v>
      </c>
      <c r="G45" s="83">
        <f t="shared" si="4"/>
        <v>1</v>
      </c>
      <c r="H45" s="83">
        <f t="shared" si="4"/>
        <v>0</v>
      </c>
      <c r="I45" s="83">
        <f t="shared" si="4"/>
        <v>0</v>
      </c>
      <c r="J45" s="83">
        <f t="shared" si="4"/>
        <v>0</v>
      </c>
      <c r="K45" s="83">
        <f t="shared" si="4"/>
        <v>0</v>
      </c>
      <c r="L45" s="83">
        <f t="shared" si="4"/>
        <v>0</v>
      </c>
      <c r="M45" s="83">
        <f t="shared" si="4"/>
        <v>0</v>
      </c>
      <c r="N45" s="83">
        <f t="shared" si="4"/>
        <v>0</v>
      </c>
      <c r="O45" s="83">
        <f t="shared" si="4"/>
        <v>0</v>
      </c>
      <c r="P45" s="83">
        <f t="shared" si="2"/>
        <v>0</v>
      </c>
      <c r="Q45" s="83">
        <f t="shared" si="3"/>
        <v>0</v>
      </c>
      <c r="R45" s="83">
        <v>2016</v>
      </c>
      <c r="S45" s="83">
        <v>2016</v>
      </c>
      <c r="T45" s="83">
        <v>-4.9563412176523998E-2</v>
      </c>
      <c r="U45" s="83">
        <v>-1.3808924520498001E-2</v>
      </c>
      <c r="V45" s="83">
        <v>-0.30615583470705698</v>
      </c>
      <c r="W45" s="83">
        <v>0.206666666666667</v>
      </c>
      <c r="X45" s="83">
        <v>0.206666666666667</v>
      </c>
      <c r="Y45" s="83">
        <v>0.206666666666667</v>
      </c>
      <c r="Z45" s="83">
        <v>0.644166666666667</v>
      </c>
      <c r="AA45" s="83">
        <v>1.1836910754795</v>
      </c>
      <c r="AB45" s="83">
        <v>0.89134416529294602</v>
      </c>
      <c r="AC45" s="83">
        <v>2.0978967455098601</v>
      </c>
      <c r="AD45" s="83">
        <v>1.4041666666666699</v>
      </c>
      <c r="AE45" s="83">
        <v>1.4041666666666699</v>
      </c>
      <c r="AF45" s="83">
        <v>1.8416666666666699</v>
      </c>
      <c r="AG45" s="83">
        <v>0.88336672572999497</v>
      </c>
      <c r="AH45" s="83">
        <v>8.1834826430101195</v>
      </c>
      <c r="AI45" s="83">
        <v>0.4375</v>
      </c>
      <c r="AJ45" s="83">
        <v>-0.25623007884319099</v>
      </c>
      <c r="AK45" s="83">
        <v>-0.220475591187165</v>
      </c>
      <c r="AL45" s="83">
        <v>3.8165779864742602</v>
      </c>
      <c r="AM45" s="83">
        <v>0.69373007884319104</v>
      </c>
      <c r="AN45" s="83">
        <v>0.65797559118716498</v>
      </c>
      <c r="AO45" s="83">
        <v>0.95032250137372398</v>
      </c>
      <c r="AP45" s="83">
        <v>0</v>
      </c>
      <c r="AQ45" s="84">
        <v>1.14793658782348</v>
      </c>
      <c r="AR45" s="84">
        <f>推計結果!B81</f>
        <v>0.93459428692806501</v>
      </c>
      <c r="AS45" s="83">
        <v>0.45035208700511598</v>
      </c>
      <c r="AT45" s="83">
        <v>0.178364194136268</v>
      </c>
      <c r="AU45" s="83">
        <v>1.94371193592122</v>
      </c>
    </row>
    <row r="46" spans="1:47" x14ac:dyDescent="0.3">
      <c r="A46" s="83" t="s">
        <v>16</v>
      </c>
      <c r="B46" s="83">
        <v>0.69344965789610602</v>
      </c>
      <c r="C46" s="83">
        <v>-1.87442932240436</v>
      </c>
      <c r="D46" s="83">
        <v>0</v>
      </c>
      <c r="E46" s="83">
        <v>5.9554932143960997</v>
      </c>
      <c r="F46" s="83">
        <v>67.767469092107802</v>
      </c>
      <c r="G46" s="83">
        <f t="shared" si="4"/>
        <v>0</v>
      </c>
      <c r="H46" s="83">
        <f t="shared" si="4"/>
        <v>1</v>
      </c>
      <c r="I46" s="83">
        <f t="shared" si="4"/>
        <v>0</v>
      </c>
      <c r="J46" s="83">
        <f t="shared" si="4"/>
        <v>0</v>
      </c>
      <c r="K46" s="83">
        <f t="shared" si="4"/>
        <v>0</v>
      </c>
      <c r="L46" s="83">
        <f t="shared" si="4"/>
        <v>0</v>
      </c>
      <c r="M46" s="83">
        <f t="shared" si="4"/>
        <v>0</v>
      </c>
      <c r="N46" s="83">
        <f t="shared" si="4"/>
        <v>0</v>
      </c>
      <c r="O46" s="83">
        <f t="shared" si="4"/>
        <v>0</v>
      </c>
      <c r="P46" s="83">
        <f t="shared" si="2"/>
        <v>0</v>
      </c>
      <c r="Q46" s="83">
        <f t="shared" si="3"/>
        <v>0</v>
      </c>
      <c r="R46" s="83">
        <v>2017</v>
      </c>
      <c r="S46" s="83">
        <v>2017</v>
      </c>
      <c r="T46" s="83">
        <v>-0.63818795477995005</v>
      </c>
      <c r="U46" s="83">
        <v>-0.60470937726097995</v>
      </c>
      <c r="V46" s="83">
        <v>-0.63830326254628</v>
      </c>
      <c r="W46" s="83">
        <v>2.7500000000000101E-2</v>
      </c>
      <c r="X46" s="83">
        <v>2.7500000000000101E-2</v>
      </c>
      <c r="Y46" s="83">
        <v>2.7500000000000101E-2</v>
      </c>
      <c r="Z46" s="83">
        <v>1.1525000000000001</v>
      </c>
      <c r="AA46" s="83">
        <v>0.57279062273902004</v>
      </c>
      <c r="AB46" s="83">
        <v>0.53919673745371999</v>
      </c>
      <c r="AC46" s="83">
        <v>2.99568795477995</v>
      </c>
      <c r="AD46" s="83">
        <v>1.2050000000000001</v>
      </c>
      <c r="AE46" s="83">
        <v>1.2050000000000001</v>
      </c>
      <c r="AF46" s="83">
        <v>2.33</v>
      </c>
      <c r="AG46" s="83">
        <v>0.81340352375307601</v>
      </c>
      <c r="AH46" s="83">
        <v>8.7881299009433906</v>
      </c>
      <c r="AI46" s="83">
        <v>1.125</v>
      </c>
      <c r="AJ46" s="83">
        <v>-0.66568795477995002</v>
      </c>
      <c r="AK46" s="83">
        <v>-0.63220937726098003</v>
      </c>
      <c r="AL46" s="83">
        <v>-1.5861285372256999</v>
      </c>
      <c r="AM46" s="83">
        <v>1.7906879547799499</v>
      </c>
      <c r="AN46" s="83">
        <v>1.75720937726098</v>
      </c>
      <c r="AO46" s="83">
        <v>1.79080326254628</v>
      </c>
      <c r="AP46" s="83">
        <v>0</v>
      </c>
      <c r="AQ46" s="84">
        <v>0.53931204522005005</v>
      </c>
      <c r="AR46" s="84">
        <f>推計結果!B82</f>
        <v>0.51721311054005692</v>
      </c>
      <c r="AS46" s="83">
        <v>0.45889178342685899</v>
      </c>
      <c r="AT46" s="83">
        <v>-0.24064289109494799</v>
      </c>
      <c r="AU46" s="83">
        <v>1.55817984554105</v>
      </c>
    </row>
    <row r="47" spans="1:47" x14ac:dyDescent="0.3">
      <c r="A47" s="83" t="s">
        <v>16</v>
      </c>
      <c r="B47" s="83">
        <v>0.59169063207489303</v>
      </c>
      <c r="C47" s="83">
        <v>-2.12934751749393</v>
      </c>
      <c r="D47" s="83">
        <v>0</v>
      </c>
      <c r="E47" s="83">
        <v>6.6750397948791198</v>
      </c>
      <c r="F47" s="83">
        <v>67.457851252791897</v>
      </c>
      <c r="G47" s="83">
        <f t="shared" si="4"/>
        <v>0</v>
      </c>
      <c r="H47" s="83">
        <f t="shared" si="4"/>
        <v>0</v>
      </c>
      <c r="I47" s="83">
        <f t="shared" si="4"/>
        <v>1</v>
      </c>
      <c r="J47" s="83">
        <f t="shared" si="4"/>
        <v>0</v>
      </c>
      <c r="K47" s="83">
        <f t="shared" si="4"/>
        <v>0</v>
      </c>
      <c r="L47" s="83">
        <f t="shared" si="4"/>
        <v>0</v>
      </c>
      <c r="M47" s="83">
        <f t="shared" si="4"/>
        <v>0</v>
      </c>
      <c r="N47" s="83">
        <f t="shared" si="4"/>
        <v>0</v>
      </c>
      <c r="O47" s="83">
        <f t="shared" si="4"/>
        <v>0</v>
      </c>
      <c r="P47" s="83">
        <f t="shared" si="2"/>
        <v>0</v>
      </c>
      <c r="Q47" s="83">
        <f t="shared" si="3"/>
        <v>0</v>
      </c>
      <c r="R47" s="83">
        <v>2018</v>
      </c>
      <c r="S47" s="83">
        <v>2018</v>
      </c>
      <c r="T47" s="83">
        <v>-3.9906205478600097E-2</v>
      </c>
      <c r="U47" s="83">
        <v>-3.45322268695702E-2</v>
      </c>
      <c r="V47" s="83">
        <v>-0.10255826669067</v>
      </c>
      <c r="W47" s="83">
        <v>0.18833333333332999</v>
      </c>
      <c r="X47" s="83">
        <v>0.18833333333332999</v>
      </c>
      <c r="Y47" s="83">
        <v>0.18833333333332999</v>
      </c>
      <c r="Z47" s="83">
        <v>2.1883333333333299</v>
      </c>
      <c r="AA47" s="83">
        <v>0.68713443979709998</v>
      </c>
      <c r="AB47" s="83">
        <v>0.61910839997599998</v>
      </c>
      <c r="AC47" s="83">
        <v>3.1382395388119302</v>
      </c>
      <c r="AD47" s="83">
        <v>0.91</v>
      </c>
      <c r="AE47" s="83">
        <v>0.91</v>
      </c>
      <c r="AF47" s="83">
        <v>2.91</v>
      </c>
      <c r="AG47" s="83">
        <v>0.65806689212644098</v>
      </c>
      <c r="AH47" s="83">
        <v>9.8951266174563504</v>
      </c>
      <c r="AI47" s="83">
        <v>2</v>
      </c>
      <c r="AJ47" s="83">
        <v>-0.22823953881192999</v>
      </c>
      <c r="AK47" s="83">
        <v>-0.22286556020289999</v>
      </c>
      <c r="AL47" s="83">
        <v>-1.44466589883089</v>
      </c>
      <c r="AM47" s="83">
        <v>2.22823953881193</v>
      </c>
      <c r="AN47" s="83">
        <v>2.2228655602029002</v>
      </c>
      <c r="AO47" s="83">
        <v>2.2908916000240001</v>
      </c>
      <c r="AP47" s="83">
        <v>0</v>
      </c>
      <c r="AQ47" s="84">
        <v>0.68176046118806999</v>
      </c>
      <c r="AR47" s="84">
        <f>推計結果!B83</f>
        <v>0.1345754050548077</v>
      </c>
      <c r="AS47" s="83">
        <v>0.47260826623117003</v>
      </c>
      <c r="AT47" s="83">
        <v>-0.61915706778556601</v>
      </c>
      <c r="AU47" s="83">
        <v>1.2334332934324499</v>
      </c>
    </row>
    <row r="48" spans="1:47" x14ac:dyDescent="0.3">
      <c r="A48" s="83" t="s">
        <v>16</v>
      </c>
      <c r="B48" s="83">
        <v>0.52281975948467196</v>
      </c>
      <c r="C48" s="83">
        <v>-2.0526085785795898</v>
      </c>
      <c r="D48" s="83">
        <v>0</v>
      </c>
      <c r="E48" s="83">
        <v>7.6296843647878099</v>
      </c>
      <c r="F48" s="83">
        <v>66.992006094400494</v>
      </c>
      <c r="G48" s="83">
        <f t="shared" si="4"/>
        <v>0</v>
      </c>
      <c r="H48" s="83">
        <f t="shared" si="4"/>
        <v>0</v>
      </c>
      <c r="I48" s="83">
        <f t="shared" si="4"/>
        <v>0</v>
      </c>
      <c r="J48" s="83">
        <f t="shared" si="4"/>
        <v>1</v>
      </c>
      <c r="K48" s="83">
        <f t="shared" si="4"/>
        <v>0</v>
      </c>
      <c r="L48" s="83">
        <f t="shared" si="4"/>
        <v>0</v>
      </c>
      <c r="M48" s="83">
        <f t="shared" si="4"/>
        <v>0</v>
      </c>
      <c r="N48" s="83">
        <f t="shared" si="4"/>
        <v>0</v>
      </c>
      <c r="O48" s="83">
        <f t="shared" si="4"/>
        <v>0</v>
      </c>
      <c r="P48" s="83">
        <f t="shared" si="2"/>
        <v>0</v>
      </c>
      <c r="Q48" s="83">
        <f t="shared" si="3"/>
        <v>0</v>
      </c>
      <c r="R48" s="83">
        <v>2019</v>
      </c>
      <c r="S48" s="83">
        <v>2019</v>
      </c>
      <c r="T48" s="83">
        <v>0.75193626923989998</v>
      </c>
      <c r="U48" s="83">
        <v>0.75653327786488</v>
      </c>
      <c r="V48" s="83">
        <v>0.52899221341658997</v>
      </c>
      <c r="W48" s="83">
        <v>0.14499999999999999</v>
      </c>
      <c r="X48" s="83">
        <v>0.14499999999999999</v>
      </c>
      <c r="Y48" s="83">
        <v>0.14499999999999999</v>
      </c>
      <c r="Z48" s="83">
        <v>2.2075</v>
      </c>
      <c r="AA48" s="83">
        <v>0.69319994453154998</v>
      </c>
      <c r="AB48" s="83">
        <v>0.46565888008326001</v>
      </c>
      <c r="AC48" s="83">
        <v>1.53723039742677</v>
      </c>
      <c r="AD48" s="83">
        <v>8.1666666666670107E-2</v>
      </c>
      <c r="AE48" s="83">
        <v>8.1666666666670107E-2</v>
      </c>
      <c r="AF48" s="83">
        <v>2.1441666666666701</v>
      </c>
      <c r="AG48" s="83">
        <v>0.582550342789667</v>
      </c>
      <c r="AH48" s="83">
        <v>11.3889474425301</v>
      </c>
      <c r="AI48" s="83">
        <v>2.0625</v>
      </c>
      <c r="AJ48" s="83">
        <v>0.60693626923989996</v>
      </c>
      <c r="AK48" s="83">
        <v>0.61153327786487999</v>
      </c>
      <c r="AL48" s="83">
        <v>2.95488515577917</v>
      </c>
      <c r="AM48" s="83">
        <v>1.4555637307600999</v>
      </c>
      <c r="AN48" s="83">
        <v>1.4509667221351199</v>
      </c>
      <c r="AO48" s="83">
        <v>1.6785077865834099</v>
      </c>
      <c r="AP48" s="83">
        <v>0</v>
      </c>
      <c r="AQ48" s="84">
        <v>0.68860293590656996</v>
      </c>
      <c r="AR48" s="84">
        <f>推計結果!B84</f>
        <v>-1.5334286000361685E-2</v>
      </c>
      <c r="AS48" s="83">
        <v>0.48325408005642501</v>
      </c>
      <c r="AT48" s="83">
        <v>-0.98843408370850805</v>
      </c>
      <c r="AU48" s="83">
        <v>0.90588710087674995</v>
      </c>
    </row>
    <row r="49" spans="1:47" x14ac:dyDescent="0.3">
      <c r="A49" s="83" t="s">
        <v>16</v>
      </c>
      <c r="B49" s="83">
        <v>0.37759482985539899</v>
      </c>
      <c r="C49" s="83">
        <v>-2.8004521607106998</v>
      </c>
      <c r="D49" s="83">
        <v>0</v>
      </c>
      <c r="E49" s="83">
        <v>15.8638057036374</v>
      </c>
      <c r="F49" s="83">
        <v>66.624138935375697</v>
      </c>
      <c r="G49" s="83">
        <f t="shared" si="4"/>
        <v>0</v>
      </c>
      <c r="H49" s="83">
        <f t="shared" si="4"/>
        <v>0</v>
      </c>
      <c r="I49" s="83">
        <f t="shared" si="4"/>
        <v>0</v>
      </c>
      <c r="J49" s="83">
        <f t="shared" si="4"/>
        <v>0</v>
      </c>
      <c r="K49" s="83">
        <f t="shared" si="4"/>
        <v>1</v>
      </c>
      <c r="L49" s="83">
        <f t="shared" si="4"/>
        <v>0</v>
      </c>
      <c r="M49" s="83">
        <f t="shared" si="4"/>
        <v>0</v>
      </c>
      <c r="N49" s="83">
        <f t="shared" si="4"/>
        <v>0</v>
      </c>
      <c r="O49" s="83">
        <f t="shared" si="4"/>
        <v>0</v>
      </c>
      <c r="P49" s="83">
        <f t="shared" si="2"/>
        <v>0</v>
      </c>
      <c r="Q49" s="83">
        <f t="shared" si="3"/>
        <v>0</v>
      </c>
      <c r="R49" s="83">
        <v>2020</v>
      </c>
      <c r="S49" s="83">
        <v>2020</v>
      </c>
      <c r="T49" s="83">
        <v>-0.68597692069198202</v>
      </c>
      <c r="U49" s="83">
        <v>-0.65354720953052203</v>
      </c>
      <c r="V49" s="83">
        <v>-0.70537495728990196</v>
      </c>
      <c r="W49" s="83">
        <v>0.490239837606878</v>
      </c>
      <c r="X49" s="83">
        <v>0.490239837606878</v>
      </c>
      <c r="Y49" s="83">
        <v>0.490239837606878</v>
      </c>
      <c r="Z49" s="83">
        <v>0.61523983760687795</v>
      </c>
      <c r="AA49" s="83">
        <v>-0.37462038047073198</v>
      </c>
      <c r="AB49" s="83">
        <v>-0.42644812823011202</v>
      </c>
      <c r="AC49" s="83">
        <v>2.07038342496553</v>
      </c>
      <c r="AD49" s="83">
        <v>0.769166666666668</v>
      </c>
      <c r="AE49" s="83">
        <v>0.769166666666668</v>
      </c>
      <c r="AF49" s="83">
        <v>0.894166666666668</v>
      </c>
      <c r="AG49" s="83">
        <v>0.51441588204941302</v>
      </c>
      <c r="AH49" s="83">
        <v>23.8108979074762</v>
      </c>
      <c r="AI49" s="83">
        <v>0.125</v>
      </c>
      <c r="AJ49" s="83">
        <v>-1.1762167582988601</v>
      </c>
      <c r="AK49" s="83">
        <v>-1.1437870471374001</v>
      </c>
      <c r="AL49" s="83">
        <v>1.70006198121795</v>
      </c>
      <c r="AM49" s="83">
        <v>1.3012167582988601</v>
      </c>
      <c r="AN49" s="83">
        <v>1.2687870471374001</v>
      </c>
      <c r="AO49" s="83">
        <v>1.3206147948967799</v>
      </c>
      <c r="AP49" s="83">
        <v>0</v>
      </c>
      <c r="AQ49" s="84">
        <v>-0.40705009163219202</v>
      </c>
      <c r="AR49" s="84">
        <f>推計結果!B85</f>
        <v>-0.33315268338816217</v>
      </c>
      <c r="AS49" s="83">
        <v>0.47721120368154202</v>
      </c>
      <c r="AT49" s="83">
        <v>-1.30242818953791</v>
      </c>
      <c r="AU49" s="83">
        <v>0.56820535493175495</v>
      </c>
    </row>
    <row r="50" spans="1:47" x14ac:dyDescent="0.3">
      <c r="A50" s="83" t="s">
        <v>16</v>
      </c>
      <c r="B50" s="83">
        <v>0.13624265661123</v>
      </c>
      <c r="C50" s="83">
        <v>-3.5239633651829401</v>
      </c>
      <c r="D50" s="83">
        <v>0</v>
      </c>
      <c r="E50" s="83">
        <v>11.674627603086901</v>
      </c>
      <c r="F50" s="83">
        <v>67.995859503573797</v>
      </c>
      <c r="G50" s="83">
        <f t="shared" si="4"/>
        <v>0</v>
      </c>
      <c r="H50" s="83">
        <f t="shared" si="4"/>
        <v>0</v>
      </c>
      <c r="I50" s="83">
        <f t="shared" si="4"/>
        <v>0</v>
      </c>
      <c r="J50" s="83">
        <f t="shared" si="4"/>
        <v>0</v>
      </c>
      <c r="K50" s="83">
        <f t="shared" si="4"/>
        <v>0</v>
      </c>
      <c r="L50" s="83">
        <f t="shared" si="4"/>
        <v>1</v>
      </c>
      <c r="M50" s="83">
        <f t="shared" si="4"/>
        <v>0</v>
      </c>
      <c r="N50" s="83">
        <f t="shared" si="4"/>
        <v>0</v>
      </c>
      <c r="O50" s="83">
        <f t="shared" si="4"/>
        <v>0</v>
      </c>
      <c r="P50" s="83">
        <f t="shared" si="2"/>
        <v>0</v>
      </c>
      <c r="Q50" s="83">
        <f t="shared" si="3"/>
        <v>0</v>
      </c>
      <c r="R50" s="83">
        <v>2021</v>
      </c>
      <c r="S50" s="83">
        <v>2021</v>
      </c>
      <c r="T50" s="83">
        <v>-4.1717920678398803</v>
      </c>
      <c r="U50" s="83">
        <v>-4.1383391236925799</v>
      </c>
      <c r="V50" s="83">
        <v>-4.4705775946699697</v>
      </c>
      <c r="W50" s="83">
        <v>-1.0833333333333301E-2</v>
      </c>
      <c r="X50" s="83">
        <v>-1.0833333333333301E-2</v>
      </c>
      <c r="Y50" s="83">
        <v>-1.0833333333333001E-2</v>
      </c>
      <c r="Z50" s="83">
        <v>0.114166666666667</v>
      </c>
      <c r="AA50" s="83">
        <v>-2.8100057903592499</v>
      </c>
      <c r="AB50" s="83">
        <v>-3.1422442613366401</v>
      </c>
      <c r="AC50" s="83">
        <v>5.6034587345065496</v>
      </c>
      <c r="AD50" s="83">
        <v>1.3174999999999999</v>
      </c>
      <c r="AE50" s="83">
        <v>1.3174999999999999</v>
      </c>
      <c r="AF50" s="83">
        <v>1.4424999999999999</v>
      </c>
      <c r="AG50" s="83">
        <v>0.33822430588470498</v>
      </c>
      <c r="AH50" s="83">
        <v>17.169615456472499</v>
      </c>
      <c r="AI50" s="83">
        <v>0.125</v>
      </c>
      <c r="AJ50" s="83">
        <v>-4.1609587345065497</v>
      </c>
      <c r="AK50" s="83">
        <v>-4.1275057903592502</v>
      </c>
      <c r="AL50" s="83">
        <v>-4.43908005338817</v>
      </c>
      <c r="AM50" s="83">
        <v>4.2859587345065497</v>
      </c>
      <c r="AN50" s="83">
        <v>4.2525057903592502</v>
      </c>
      <c r="AO50" s="83">
        <v>4.58474426133664</v>
      </c>
      <c r="AP50" s="83">
        <v>0</v>
      </c>
      <c r="AQ50" s="84">
        <v>-2.8434587345065498</v>
      </c>
      <c r="AR50" s="84">
        <f>推計結果!B86</f>
        <v>-1.4759908232860979</v>
      </c>
      <c r="AS50" s="83">
        <v>0.50070492316691495</v>
      </c>
      <c r="AT50" s="83">
        <v>-2.75015027425767</v>
      </c>
      <c r="AU50" s="83">
        <v>-0.78742304167957</v>
      </c>
    </row>
    <row r="51" spans="1:47" x14ac:dyDescent="0.3">
      <c r="A51" s="83" t="s">
        <v>16</v>
      </c>
      <c r="B51" s="83">
        <v>0.37415754350371699</v>
      </c>
      <c r="C51" s="83">
        <v>-3.7740441058004501</v>
      </c>
      <c r="D51" s="83">
        <v>0</v>
      </c>
      <c r="E51" s="83">
        <v>3.43434146533524</v>
      </c>
      <c r="F51" s="83">
        <v>68.022337693518693</v>
      </c>
      <c r="G51" s="83">
        <f t="shared" si="4"/>
        <v>0</v>
      </c>
      <c r="H51" s="83">
        <f t="shared" si="4"/>
        <v>0</v>
      </c>
      <c r="I51" s="83">
        <f t="shared" si="4"/>
        <v>0</v>
      </c>
      <c r="J51" s="83">
        <f t="shared" si="4"/>
        <v>0</v>
      </c>
      <c r="K51" s="83">
        <f t="shared" si="4"/>
        <v>0</v>
      </c>
      <c r="L51" s="83">
        <f t="shared" si="4"/>
        <v>0</v>
      </c>
      <c r="M51" s="83">
        <f t="shared" si="4"/>
        <v>1</v>
      </c>
      <c r="N51" s="83">
        <f t="shared" si="4"/>
        <v>0</v>
      </c>
      <c r="O51" s="83">
        <f t="shared" si="4"/>
        <v>0</v>
      </c>
      <c r="P51" s="83">
        <f t="shared" si="2"/>
        <v>0</v>
      </c>
      <c r="Q51" s="83">
        <f t="shared" si="3"/>
        <v>1</v>
      </c>
      <c r="R51" s="83">
        <v>2022</v>
      </c>
      <c r="S51" s="83">
        <v>2022</v>
      </c>
      <c r="T51" s="83">
        <v>-4.5862751968733004</v>
      </c>
      <c r="U51" s="83">
        <v>-4.5359929238505901</v>
      </c>
      <c r="V51" s="83">
        <v>-4.8135330688265299</v>
      </c>
      <c r="W51" s="83">
        <v>-0.14749999999999999</v>
      </c>
      <c r="X51" s="83">
        <v>-0.14749999999999999</v>
      </c>
      <c r="Y51" s="83">
        <v>-0.14749999999999999</v>
      </c>
      <c r="Z51" s="83">
        <v>2.2275</v>
      </c>
      <c r="AA51" s="83">
        <v>-3.8118262571839199</v>
      </c>
      <c r="AB51" s="83">
        <v>-4.0893664021598601</v>
      </c>
      <c r="AC51" s="83">
        <v>7.3904418635399702</v>
      </c>
      <c r="AD51" s="83">
        <v>0.57666666666666999</v>
      </c>
      <c r="AE51" s="83">
        <v>0.57666666666666999</v>
      </c>
      <c r="AF51" s="83">
        <v>2.9516666666666702</v>
      </c>
      <c r="AG51" s="83">
        <v>0.28986933452601599</v>
      </c>
      <c r="AH51" s="83">
        <v>5.0488436325270101</v>
      </c>
      <c r="AI51" s="83">
        <v>2.375</v>
      </c>
      <c r="AJ51" s="83">
        <v>-4.4387751968732996</v>
      </c>
      <c r="AK51" s="83">
        <v>-4.3884929238505901</v>
      </c>
      <c r="AL51" s="83">
        <v>8.3376954554751599</v>
      </c>
      <c r="AM51" s="83">
        <v>6.8137751968732996</v>
      </c>
      <c r="AN51" s="83">
        <v>6.7634929238505901</v>
      </c>
      <c r="AO51" s="83">
        <v>7.0410330688265299</v>
      </c>
      <c r="AP51" s="83">
        <v>0</v>
      </c>
      <c r="AQ51" s="84">
        <v>-3.8621085302066298</v>
      </c>
      <c r="AR51" s="84">
        <f>推計結果!B87</f>
        <v>-3.0640271852861787</v>
      </c>
      <c r="AS51" s="83">
        <v>0.64729403724867496</v>
      </c>
      <c r="AT51" s="83">
        <v>-4.0256757978435802</v>
      </c>
      <c r="AU51" s="83">
        <v>-1.4883297970137199</v>
      </c>
    </row>
    <row r="52" spans="1:47" x14ac:dyDescent="0.3">
      <c r="A52" s="83" t="s">
        <v>16</v>
      </c>
      <c r="B52" s="83">
        <v>0.47196396974325</v>
      </c>
      <c r="C52" s="83">
        <v>-3.0713306902126898</v>
      </c>
      <c r="D52" s="83">
        <v>0</v>
      </c>
      <c r="E52" s="83">
        <v>4.43926301059442</v>
      </c>
      <c r="F52" s="83">
        <v>67.990672348904098</v>
      </c>
      <c r="G52" s="83">
        <f t="shared" si="4"/>
        <v>0</v>
      </c>
      <c r="H52" s="83">
        <f t="shared" si="4"/>
        <v>0</v>
      </c>
      <c r="I52" s="83">
        <f t="shared" si="4"/>
        <v>0</v>
      </c>
      <c r="J52" s="83">
        <f t="shared" si="4"/>
        <v>0</v>
      </c>
      <c r="K52" s="83">
        <f t="shared" si="4"/>
        <v>0</v>
      </c>
      <c r="L52" s="83">
        <f t="shared" si="4"/>
        <v>0</v>
      </c>
      <c r="M52" s="83">
        <f t="shared" si="4"/>
        <v>0</v>
      </c>
      <c r="N52" s="83">
        <f t="shared" si="4"/>
        <v>1</v>
      </c>
      <c r="O52" s="83">
        <f t="shared" si="4"/>
        <v>0</v>
      </c>
      <c r="P52" s="83">
        <f t="shared" si="2"/>
        <v>0</v>
      </c>
      <c r="Q52" s="83">
        <f t="shared" si="3"/>
        <v>0</v>
      </c>
      <c r="R52" s="83">
        <v>2023</v>
      </c>
      <c r="S52" s="83">
        <v>2023</v>
      </c>
      <c r="T52" s="83">
        <v>1.5970373392758801</v>
      </c>
      <c r="U52" s="83">
        <v>1.6586472861400701</v>
      </c>
      <c r="V52" s="83">
        <v>1.4215704245654801</v>
      </c>
      <c r="W52" s="83">
        <v>-2.5000000000003899E-3</v>
      </c>
      <c r="X52" s="83">
        <v>-2.5000000000003899E-3</v>
      </c>
      <c r="Y52" s="83">
        <v>-2.5000000000003899E-3</v>
      </c>
      <c r="Z52" s="83">
        <v>5.1849999999999996</v>
      </c>
      <c r="AA52" s="83">
        <v>0.47114728614007001</v>
      </c>
      <c r="AB52" s="83">
        <v>0.23407042456548</v>
      </c>
      <c r="AC52" s="83">
        <v>2.39796266072412</v>
      </c>
      <c r="AD52" s="83">
        <v>-1.19</v>
      </c>
      <c r="AE52" s="83">
        <v>-1.19</v>
      </c>
      <c r="AF52" s="83">
        <v>3.9975000000000001</v>
      </c>
      <c r="AG52" s="83">
        <v>0.45841264710473301</v>
      </c>
      <c r="AH52" s="83">
        <v>6.5292235791016902</v>
      </c>
      <c r="AI52" s="83">
        <v>5.1875</v>
      </c>
      <c r="AJ52" s="83">
        <v>1.59953733927588</v>
      </c>
      <c r="AK52" s="83">
        <v>1.66114728614007</v>
      </c>
      <c r="AL52" s="83">
        <v>1.2566559121682099</v>
      </c>
      <c r="AM52" s="83">
        <v>3.58796266072412</v>
      </c>
      <c r="AN52" s="83">
        <v>3.52635271385993</v>
      </c>
      <c r="AO52" s="83">
        <v>3.7634295754345199</v>
      </c>
      <c r="AP52" s="83">
        <v>0</v>
      </c>
      <c r="AQ52" s="84">
        <v>0.40953733927587999</v>
      </c>
      <c r="AR52" s="84">
        <f>推計結果!B88</f>
        <v>1.2579609056930785E-3</v>
      </c>
      <c r="AS52" s="83">
        <v>0.452902628110046</v>
      </c>
      <c r="AT52" s="83">
        <v>-0.96869784761432598</v>
      </c>
      <c r="AU52" s="83">
        <v>0.806647831584131</v>
      </c>
    </row>
    <row r="53" spans="1:47" x14ac:dyDescent="0.3">
      <c r="A53" s="83" t="s">
        <v>16</v>
      </c>
      <c r="B53" s="83">
        <v>0.54407667738818299</v>
      </c>
      <c r="C53" s="83">
        <v>-2.98249911208246</v>
      </c>
      <c r="D53" s="83">
        <v>0</v>
      </c>
      <c r="E53" s="83">
        <v>3.4892757654911302</v>
      </c>
      <c r="F53" s="83">
        <v>68.018651972883802</v>
      </c>
      <c r="G53" s="83">
        <f t="shared" si="4"/>
        <v>0</v>
      </c>
      <c r="H53" s="83">
        <f t="shared" si="4"/>
        <v>0</v>
      </c>
      <c r="I53" s="83">
        <f t="shared" si="4"/>
        <v>0</v>
      </c>
      <c r="J53" s="83">
        <f t="shared" si="4"/>
        <v>0</v>
      </c>
      <c r="K53" s="83">
        <f t="shared" si="4"/>
        <v>0</v>
      </c>
      <c r="L53" s="83">
        <f t="shared" si="4"/>
        <v>0</v>
      </c>
      <c r="M53" s="83">
        <f t="shared" si="4"/>
        <v>0</v>
      </c>
      <c r="N53" s="83">
        <f t="shared" si="4"/>
        <v>0</v>
      </c>
      <c r="O53" s="83">
        <f t="shared" si="4"/>
        <v>1</v>
      </c>
      <c r="P53" s="83">
        <f t="shared" si="2"/>
        <v>1</v>
      </c>
      <c r="Q53" s="83">
        <f t="shared" si="3"/>
        <v>0</v>
      </c>
      <c r="R53" s="83">
        <v>2024</v>
      </c>
      <c r="S53" s="83">
        <v>2024</v>
      </c>
      <c r="T53" s="83">
        <v>2.3906422819326498</v>
      </c>
      <c r="U53" s="83">
        <v>2.3795241127444999</v>
      </c>
      <c r="V53" s="83">
        <v>2.2848190734093201</v>
      </c>
      <c r="W53" s="83">
        <v>-0.17833333333333001</v>
      </c>
      <c r="X53" s="83">
        <v>-0.17833333333333001</v>
      </c>
      <c r="Y53" s="83">
        <v>-0.17833333333333001</v>
      </c>
      <c r="Z53" s="83">
        <v>5.0091666666666699</v>
      </c>
      <c r="AA53" s="83">
        <v>1.8453574460778299</v>
      </c>
      <c r="AB53" s="83">
        <v>1.7506524067426501</v>
      </c>
      <c r="AC53" s="83">
        <v>1.9060243847340199</v>
      </c>
      <c r="AD53" s="83">
        <v>-0.71250000000000002</v>
      </c>
      <c r="AE53" s="83">
        <v>-0.71250000000000002</v>
      </c>
      <c r="AF53" s="83">
        <v>4.4749999999999996</v>
      </c>
      <c r="AG53" s="83">
        <v>0.521209417985524</v>
      </c>
      <c r="AH53" s="83">
        <v>5.1298807963470896</v>
      </c>
      <c r="AI53" s="83">
        <v>5.1875</v>
      </c>
      <c r="AJ53" s="83">
        <v>2.56897561526598</v>
      </c>
      <c r="AK53" s="83">
        <v>2.5578574460778301</v>
      </c>
      <c r="AL53" s="83">
        <v>1.4264638033203201</v>
      </c>
      <c r="AM53" s="83">
        <v>2.61852438473402</v>
      </c>
      <c r="AN53" s="83">
        <v>2.6296425539221699</v>
      </c>
      <c r="AO53" s="83">
        <v>2.7243475932573502</v>
      </c>
      <c r="AP53" s="83">
        <v>0</v>
      </c>
      <c r="AQ53" s="84">
        <v>1.85647561526598</v>
      </c>
      <c r="AR53" s="84">
        <f>推計結果!B89</f>
        <v>2.661516043730817</v>
      </c>
      <c r="AS53" s="83">
        <v>0.48415453022258498</v>
      </c>
      <c r="AT53" s="83">
        <v>1.5717176852544901</v>
      </c>
      <c r="AU53" s="83">
        <v>3.46956856963084</v>
      </c>
    </row>
  </sheetData>
  <phoneticPr fontId="7"/>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86566-E955-4194-B549-429C6697448E}">
  <dimension ref="A1:I89"/>
  <sheetViews>
    <sheetView workbookViewId="0">
      <selection activeCell="J8" sqref="J8"/>
    </sheetView>
  </sheetViews>
  <sheetFormatPr defaultRowHeight="14.4" x14ac:dyDescent="0.3"/>
  <cols>
    <col min="1" max="1" width="18.77734375" customWidth="1"/>
    <col min="5" max="5" width="8.88671875" style="3"/>
  </cols>
  <sheetData>
    <row r="1" spans="1:9" x14ac:dyDescent="0.3">
      <c r="A1" t="s">
        <v>104</v>
      </c>
    </row>
    <row r="2" spans="1:9" ht="15" thickBot="1" x14ac:dyDescent="0.35"/>
    <row r="3" spans="1:9" x14ac:dyDescent="0.3">
      <c r="A3" s="168" t="s">
        <v>107</v>
      </c>
      <c r="B3" s="168"/>
    </row>
    <row r="4" spans="1:9" x14ac:dyDescent="0.3">
      <c r="A4" s="163" t="s">
        <v>108</v>
      </c>
      <c r="B4" s="174">
        <v>0.93920595098740822</v>
      </c>
    </row>
    <row r="5" spans="1:9" x14ac:dyDescent="0.3">
      <c r="A5" s="163" t="s">
        <v>109</v>
      </c>
      <c r="B5" s="174">
        <v>0.88210781837016194</v>
      </c>
    </row>
    <row r="6" spans="1:9" x14ac:dyDescent="0.3">
      <c r="A6" s="163" t="s">
        <v>110</v>
      </c>
      <c r="B6" s="174">
        <v>0.82494797273145304</v>
      </c>
    </row>
    <row r="7" spans="1:9" x14ac:dyDescent="0.3">
      <c r="A7" s="163" t="s">
        <v>111</v>
      </c>
      <c r="B7" s="174">
        <v>0.75668620116774576</v>
      </c>
    </row>
    <row r="8" spans="1:9" ht="15" thickBot="1" x14ac:dyDescent="0.35">
      <c r="A8" s="165" t="s">
        <v>112</v>
      </c>
      <c r="B8" s="166">
        <v>50</v>
      </c>
    </row>
    <row r="10" spans="1:9" ht="15" thickBot="1" x14ac:dyDescent="0.35">
      <c r="A10" t="s">
        <v>105</v>
      </c>
    </row>
    <row r="11" spans="1:9" x14ac:dyDescent="0.3">
      <c r="A11" s="167"/>
      <c r="B11" s="167" t="s">
        <v>113</v>
      </c>
      <c r="C11" s="167" t="s">
        <v>114</v>
      </c>
      <c r="D11" s="167" t="s">
        <v>115</v>
      </c>
      <c r="E11" s="173" t="s">
        <v>116</v>
      </c>
      <c r="F11" s="167" t="s">
        <v>117</v>
      </c>
    </row>
    <row r="12" spans="1:9" x14ac:dyDescent="0.3">
      <c r="A12" s="163" t="s">
        <v>118</v>
      </c>
      <c r="B12" s="164">
        <v>16</v>
      </c>
      <c r="C12" s="164">
        <v>141.37813076567815</v>
      </c>
      <c r="D12" s="164">
        <v>8.8361331728548844</v>
      </c>
      <c r="E12" s="169">
        <v>15.432298819449354</v>
      </c>
      <c r="F12" s="164">
        <v>6.1237345743427812E-11</v>
      </c>
    </row>
    <row r="13" spans="1:9" x14ac:dyDescent="0.3">
      <c r="A13" s="163" t="s">
        <v>119</v>
      </c>
      <c r="B13" s="164">
        <v>33</v>
      </c>
      <c r="C13" s="164">
        <v>18.894942232243245</v>
      </c>
      <c r="D13" s="164">
        <v>0.57257400703767414</v>
      </c>
      <c r="E13" s="169"/>
      <c r="F13" s="164"/>
    </row>
    <row r="14" spans="1:9" ht="15" thickBot="1" x14ac:dyDescent="0.35">
      <c r="A14" s="165" t="s">
        <v>120</v>
      </c>
      <c r="B14" s="166">
        <v>49</v>
      </c>
      <c r="C14" s="166">
        <v>160.27307299792139</v>
      </c>
      <c r="D14" s="166"/>
      <c r="E14" s="170"/>
      <c r="F14" s="166"/>
    </row>
    <row r="15" spans="1:9" ht="15" thickBot="1" x14ac:dyDescent="0.35"/>
    <row r="16" spans="1:9" x14ac:dyDescent="0.3">
      <c r="A16" s="167"/>
      <c r="B16" s="167" t="s">
        <v>121</v>
      </c>
      <c r="C16" s="167" t="s">
        <v>111</v>
      </c>
      <c r="D16" s="167" t="s">
        <v>106</v>
      </c>
      <c r="E16" s="173" t="s">
        <v>122</v>
      </c>
      <c r="F16" s="167" t="s">
        <v>123</v>
      </c>
      <c r="G16" s="167" t="s">
        <v>124</v>
      </c>
      <c r="H16" s="167" t="s">
        <v>125</v>
      </c>
      <c r="I16" s="167" t="s">
        <v>126</v>
      </c>
    </row>
    <row r="17" spans="1:9" x14ac:dyDescent="0.3">
      <c r="A17" s="163" t="s">
        <v>127</v>
      </c>
      <c r="B17" s="174">
        <v>-7.1774061468132162</v>
      </c>
      <c r="C17" s="174">
        <v>2.7513811776262549</v>
      </c>
      <c r="D17" s="174">
        <v>-2.6086556836176005</v>
      </c>
      <c r="E17" s="169">
        <v>1.35525469280861E-2</v>
      </c>
      <c r="F17" s="164">
        <v>-12.77513324180801</v>
      </c>
      <c r="G17" s="164">
        <v>-1.5796790518184221</v>
      </c>
      <c r="H17" s="164">
        <v>-12.77513324180801</v>
      </c>
      <c r="I17" s="164">
        <v>-1.5796790518184221</v>
      </c>
    </row>
    <row r="18" spans="1:9" x14ac:dyDescent="0.3">
      <c r="A18" s="164" t="s">
        <v>15</v>
      </c>
      <c r="B18" s="174">
        <v>0.58274187741411965</v>
      </c>
      <c r="C18" s="174">
        <v>0.2994518290650392</v>
      </c>
      <c r="D18" s="174">
        <v>1.946028779432005</v>
      </c>
      <c r="E18" s="169">
        <v>6.020838920100214E-2</v>
      </c>
      <c r="F18" s="164">
        <v>-2.6497449667887363E-2</v>
      </c>
      <c r="G18" s="164">
        <v>1.1919812044961267</v>
      </c>
      <c r="H18" s="164">
        <v>-2.6497449667887363E-2</v>
      </c>
      <c r="I18" s="164">
        <v>1.1919812044961267</v>
      </c>
    </row>
    <row r="19" spans="1:9" x14ac:dyDescent="0.3">
      <c r="A19" s="164" t="s">
        <v>14</v>
      </c>
      <c r="B19" s="174">
        <v>0.16798627644741979</v>
      </c>
      <c r="C19" s="174">
        <v>8.6731525407484633E-2</v>
      </c>
      <c r="D19" s="174">
        <v>1.9368537064023914</v>
      </c>
      <c r="E19" s="169">
        <v>6.1363891627480995E-2</v>
      </c>
      <c r="F19" s="164">
        <v>-8.4703387652237672E-3</v>
      </c>
      <c r="G19" s="164">
        <v>0.34444289166006337</v>
      </c>
      <c r="H19" s="164">
        <v>-8.4703387652237672E-3</v>
      </c>
      <c r="I19" s="164">
        <v>0.34444289166006337</v>
      </c>
    </row>
    <row r="20" spans="1:9" x14ac:dyDescent="0.3">
      <c r="A20" s="164" t="s">
        <v>13</v>
      </c>
      <c r="B20" s="174">
        <v>-2.8892337326775916E-2</v>
      </c>
      <c r="C20" s="174">
        <v>2.9827078930478177E-2</v>
      </c>
      <c r="D20" s="174">
        <v>-0.96866130921231064</v>
      </c>
      <c r="E20" s="169">
        <v>0.33976049765113725</v>
      </c>
      <c r="F20" s="164">
        <v>-8.9575985689062665E-2</v>
      </c>
      <c r="G20" s="164">
        <v>3.1791311035510826E-2</v>
      </c>
      <c r="H20" s="164">
        <v>-8.9575985689062665E-2</v>
      </c>
      <c r="I20" s="164">
        <v>3.1791311035510826E-2</v>
      </c>
    </row>
    <row r="21" spans="1:9" x14ac:dyDescent="0.3">
      <c r="A21" s="164" t="s">
        <v>12</v>
      </c>
      <c r="B21" s="174">
        <v>-0.19606611972912782</v>
      </c>
      <c r="C21" s="174">
        <v>5.3672303441213341E-2</v>
      </c>
      <c r="D21" s="174">
        <v>-3.6530222695561556</v>
      </c>
      <c r="E21" s="169">
        <v>8.902312207281749E-4</v>
      </c>
      <c r="F21" s="164">
        <v>-0.30526324212961919</v>
      </c>
      <c r="G21" s="164">
        <v>-8.6868997328636441E-2</v>
      </c>
      <c r="H21" s="164">
        <v>-0.30526324212961919</v>
      </c>
      <c r="I21" s="164">
        <v>-8.6868997328636441E-2</v>
      </c>
    </row>
    <row r="22" spans="1:9" x14ac:dyDescent="0.3">
      <c r="A22" s="164" t="s">
        <v>11</v>
      </c>
      <c r="B22" s="174">
        <v>0.1383757101269229</v>
      </c>
      <c r="C22" s="174">
        <v>4.4727284207381035E-2</v>
      </c>
      <c r="D22" s="174">
        <v>3.0937650827475842</v>
      </c>
      <c r="E22" s="169">
        <v>4.0070772723582284E-3</v>
      </c>
      <c r="F22" s="164">
        <v>4.7377366193641926E-2</v>
      </c>
      <c r="G22" s="164">
        <v>0.22937405406020389</v>
      </c>
      <c r="H22" s="164">
        <v>4.7377366193641926E-2</v>
      </c>
      <c r="I22" s="164">
        <v>0.22937405406020389</v>
      </c>
    </row>
    <row r="23" spans="1:9" x14ac:dyDescent="0.3">
      <c r="A23" s="164">
        <v>2016</v>
      </c>
      <c r="B23" s="174">
        <v>-0.26474665532336683</v>
      </c>
      <c r="C23" s="174">
        <v>0.70944498900704323</v>
      </c>
      <c r="D23" s="174">
        <v>-0.37317432560051317</v>
      </c>
      <c r="E23" s="169">
        <v>0.71140520015617192</v>
      </c>
      <c r="F23" s="164">
        <v>-1.7081233381569749</v>
      </c>
      <c r="G23" s="164">
        <v>1.1786300275102413</v>
      </c>
      <c r="H23" s="164">
        <v>-1.7081233381569749</v>
      </c>
      <c r="I23" s="164">
        <v>1.1786300275102413</v>
      </c>
    </row>
    <row r="24" spans="1:9" x14ac:dyDescent="0.3">
      <c r="A24" s="164">
        <v>2017</v>
      </c>
      <c r="B24" s="174">
        <v>-0.60430570935163541</v>
      </c>
      <c r="C24" s="174">
        <v>0.69691916223267669</v>
      </c>
      <c r="D24" s="174">
        <v>-0.86711019311860893</v>
      </c>
      <c r="E24" s="169">
        <v>0.39214322233863719</v>
      </c>
      <c r="F24" s="164">
        <v>-2.0221984059995943</v>
      </c>
      <c r="G24" s="164">
        <v>0.81358698729632339</v>
      </c>
      <c r="H24" s="164">
        <v>-2.0221984059995943</v>
      </c>
      <c r="I24" s="164">
        <v>0.81358698729632339</v>
      </c>
    </row>
    <row r="25" spans="1:9" x14ac:dyDescent="0.3">
      <c r="A25" s="164">
        <v>2018</v>
      </c>
      <c r="B25" s="174">
        <v>-0.70089911631123736</v>
      </c>
      <c r="C25" s="174">
        <v>0.69720688473537129</v>
      </c>
      <c r="D25" s="174">
        <v>-1.0052957474412598</v>
      </c>
      <c r="E25" s="169">
        <v>0.32206932446383324</v>
      </c>
      <c r="F25" s="164">
        <v>-2.1193771887923489</v>
      </c>
      <c r="G25" s="164">
        <v>0.7175789561698741</v>
      </c>
      <c r="H25" s="164">
        <v>-2.1193771887923489</v>
      </c>
      <c r="I25" s="164">
        <v>0.7175789561698741</v>
      </c>
    </row>
    <row r="26" spans="1:9" x14ac:dyDescent="0.3">
      <c r="A26" s="164">
        <v>2019</v>
      </c>
      <c r="B26" s="174">
        <v>-0.57193084323670129</v>
      </c>
      <c r="C26" s="174">
        <v>0.6414042887909035</v>
      </c>
      <c r="D26" s="174">
        <v>-0.89168540533901797</v>
      </c>
      <c r="E26" s="169">
        <v>0.37901746220251731</v>
      </c>
      <c r="F26" s="164">
        <v>-1.8768776806314085</v>
      </c>
      <c r="G26" s="164">
        <v>0.733015994158006</v>
      </c>
      <c r="H26" s="164">
        <v>-1.8768776806314085</v>
      </c>
      <c r="I26" s="164">
        <v>0.733015994158006</v>
      </c>
    </row>
    <row r="27" spans="1:9" x14ac:dyDescent="0.3">
      <c r="A27" s="164">
        <v>2020</v>
      </c>
      <c r="B27" s="174">
        <v>0.98584296589178066</v>
      </c>
      <c r="C27" s="174">
        <v>0.90574071718343863</v>
      </c>
      <c r="D27" s="174">
        <v>1.0884383877070627</v>
      </c>
      <c r="E27" s="169">
        <v>0.28428710399853196</v>
      </c>
      <c r="F27" s="164">
        <v>-0.85690037874066127</v>
      </c>
      <c r="G27" s="164">
        <v>2.8285863105242228</v>
      </c>
      <c r="H27" s="164">
        <v>-0.85690037874066127</v>
      </c>
      <c r="I27" s="164">
        <v>2.8285863105242228</v>
      </c>
    </row>
    <row r="28" spans="1:9" x14ac:dyDescent="0.3">
      <c r="A28" s="164">
        <v>2021</v>
      </c>
      <c r="B28" s="174">
        <v>-0.90597790499388375</v>
      </c>
      <c r="C28" s="174">
        <v>0.84178934669180405</v>
      </c>
      <c r="D28" s="174">
        <v>-1.0762525191775567</v>
      </c>
      <c r="E28" s="169">
        <v>0.28961998549033052</v>
      </c>
      <c r="F28" s="164">
        <v>-2.6186112080682449</v>
      </c>
      <c r="G28" s="164">
        <v>0.80665539808047726</v>
      </c>
      <c r="H28" s="164">
        <v>-2.6186112080682449</v>
      </c>
      <c r="I28" s="164">
        <v>0.80665539808047726</v>
      </c>
    </row>
    <row r="29" spans="1:9" x14ac:dyDescent="0.3">
      <c r="A29" s="164">
        <v>2022</v>
      </c>
      <c r="B29" s="174">
        <v>-2.3886299335996775</v>
      </c>
      <c r="C29" s="174">
        <v>0.64408204818807335</v>
      </c>
      <c r="D29" s="174">
        <v>-3.7085802039031406</v>
      </c>
      <c r="E29" s="169">
        <v>7.6312832093827624E-4</v>
      </c>
      <c r="F29" s="164">
        <v>-3.6990247134508154</v>
      </c>
      <c r="G29" s="164">
        <v>-1.0782351537485395</v>
      </c>
      <c r="H29" s="164">
        <v>-3.6990247134508154</v>
      </c>
      <c r="I29" s="164">
        <v>-1.0782351537485395</v>
      </c>
    </row>
    <row r="30" spans="1:9" x14ac:dyDescent="0.3">
      <c r="A30" s="164">
        <v>2023</v>
      </c>
      <c r="B30" s="174">
        <v>-1.1182961510358305</v>
      </c>
      <c r="C30" s="174">
        <v>0.64553791217517342</v>
      </c>
      <c r="D30" s="174">
        <v>-1.732347752074969</v>
      </c>
      <c r="E30" s="169">
        <v>9.2550135989853219E-2</v>
      </c>
      <c r="F30" s="164">
        <v>-2.4316529084397294</v>
      </c>
      <c r="G30" s="164">
        <v>0.19506060636806821</v>
      </c>
      <c r="H30" s="164">
        <v>-2.4316529084397294</v>
      </c>
      <c r="I30" s="164">
        <v>0.19506060636806821</v>
      </c>
    </row>
    <row r="31" spans="1:9" x14ac:dyDescent="0.3">
      <c r="A31" s="164">
        <v>2024</v>
      </c>
      <c r="B31" s="174">
        <v>0.34358968674324392</v>
      </c>
      <c r="C31" s="174">
        <v>0.59733601863990693</v>
      </c>
      <c r="D31" s="174">
        <v>0.57520336296741992</v>
      </c>
      <c r="E31" s="169">
        <v>0.5690552889373387</v>
      </c>
      <c r="F31" s="164">
        <v>-0.87169958089713062</v>
      </c>
      <c r="G31" s="164">
        <v>1.5588789543836186</v>
      </c>
      <c r="H31" s="164">
        <v>-0.87169958089713062</v>
      </c>
      <c r="I31" s="164">
        <v>1.5588789543836186</v>
      </c>
    </row>
    <row r="32" spans="1:9" x14ac:dyDescent="0.3">
      <c r="A32" s="164" t="s">
        <v>131</v>
      </c>
      <c r="B32" s="174">
        <v>0.95129465108973843</v>
      </c>
      <c r="C32" s="174">
        <v>0.4779735752695814</v>
      </c>
      <c r="D32" s="174">
        <v>1.990266199450879</v>
      </c>
      <c r="E32" s="169">
        <v>5.4898286123706182E-2</v>
      </c>
      <c r="F32" s="164">
        <v>-2.1149899572778352E-2</v>
      </c>
      <c r="G32" s="164">
        <v>1.9237392017522552</v>
      </c>
      <c r="H32" s="164">
        <v>-2.1149899572778352E-2</v>
      </c>
      <c r="I32" s="164">
        <v>1.9237392017522552</v>
      </c>
    </row>
    <row r="33" spans="1:9" ht="15" thickBot="1" x14ac:dyDescent="0.35">
      <c r="A33" s="166" t="s">
        <v>133</v>
      </c>
      <c r="B33" s="175">
        <v>-1.8213220356424227</v>
      </c>
      <c r="C33" s="175">
        <v>0.55808616115199605</v>
      </c>
      <c r="D33" s="175">
        <v>-3.2635140636400433</v>
      </c>
      <c r="E33" s="170">
        <v>2.5633288327803188E-3</v>
      </c>
      <c r="F33" s="166">
        <v>-2.9567568678009359</v>
      </c>
      <c r="G33" s="166">
        <v>-0.68588720348390941</v>
      </c>
      <c r="H33" s="166">
        <v>-2.9567568678009359</v>
      </c>
      <c r="I33" s="166">
        <v>-0.68588720348390941</v>
      </c>
    </row>
    <row r="37" spans="1:9" x14ac:dyDescent="0.3">
      <c r="A37" t="s">
        <v>128</v>
      </c>
    </row>
    <row r="38" spans="1:9" ht="15" thickBot="1" x14ac:dyDescent="0.35"/>
    <row r="39" spans="1:9" x14ac:dyDescent="0.3">
      <c r="A39" s="167" t="s">
        <v>129</v>
      </c>
      <c r="B39" s="167" t="s">
        <v>130</v>
      </c>
      <c r="C39" s="167" t="s">
        <v>119</v>
      </c>
    </row>
    <row r="40" spans="1:9" x14ac:dyDescent="0.3">
      <c r="A40" s="164">
        <v>1</v>
      </c>
      <c r="B40" s="164">
        <v>-0.6359707843798601</v>
      </c>
      <c r="C40" s="164">
        <v>0.59675800601683004</v>
      </c>
    </row>
    <row r="41" spans="1:9" x14ac:dyDescent="0.3">
      <c r="A41" s="164">
        <v>2</v>
      </c>
      <c r="B41" s="164">
        <v>0.3182980320338471</v>
      </c>
      <c r="C41" s="164">
        <v>-0.13152224325597711</v>
      </c>
    </row>
    <row r="42" spans="1:9" x14ac:dyDescent="0.3">
      <c r="A42" s="164">
        <v>3</v>
      </c>
      <c r="B42" s="164">
        <v>0.15202188459347521</v>
      </c>
      <c r="C42" s="164">
        <v>0.23851243819987478</v>
      </c>
    </row>
    <row r="43" spans="1:9" x14ac:dyDescent="0.3">
      <c r="A43" s="164">
        <v>4</v>
      </c>
      <c r="B43" s="164">
        <v>0.44633310588142139</v>
      </c>
      <c r="C43" s="164">
        <v>0.29081126684916858</v>
      </c>
    </row>
    <row r="44" spans="1:9" x14ac:dyDescent="0.3">
      <c r="A44" s="164">
        <v>5</v>
      </c>
      <c r="B44" s="164">
        <v>0.28965065717707772</v>
      </c>
      <c r="C44" s="164">
        <v>-0.65154410171123778</v>
      </c>
    </row>
    <row r="45" spans="1:9" x14ac:dyDescent="0.3">
      <c r="A45" s="164">
        <v>6</v>
      </c>
      <c r="B45" s="164">
        <v>-0.76920871969161198</v>
      </c>
      <c r="C45" s="164">
        <v>-0.22894457286846703</v>
      </c>
    </row>
    <row r="46" spans="1:9" x14ac:dyDescent="0.3">
      <c r="A46" s="164">
        <v>7</v>
      </c>
      <c r="B46" s="164">
        <v>-2.1683532138985551</v>
      </c>
      <c r="C46" s="164">
        <v>-0.44571741603753479</v>
      </c>
    </row>
    <row r="47" spans="1:9" x14ac:dyDescent="0.3">
      <c r="A47" s="164">
        <v>8</v>
      </c>
      <c r="B47" s="164">
        <v>-4.1336058295303397</v>
      </c>
      <c r="C47" s="164">
        <v>0.93510084277255956</v>
      </c>
    </row>
    <row r="48" spans="1:9" x14ac:dyDescent="0.3">
      <c r="A48" s="164">
        <v>9</v>
      </c>
      <c r="B48" s="164">
        <v>-0.58610283875601388</v>
      </c>
      <c r="C48" s="164">
        <v>6.2402095369363919E-2</v>
      </c>
    </row>
    <row r="49" spans="1:3" x14ac:dyDescent="0.3">
      <c r="A49" s="164">
        <v>10</v>
      </c>
      <c r="B49" s="164">
        <v>0.98702768144325215</v>
      </c>
      <c r="C49" s="164">
        <v>-0.40941163844432216</v>
      </c>
    </row>
    <row r="50" spans="1:3" x14ac:dyDescent="0.3">
      <c r="A50" s="164">
        <v>11</v>
      </c>
      <c r="B50" s="164">
        <v>-0.41868701207460113</v>
      </c>
      <c r="C50" s="164">
        <v>6.8294727073896111E-2</v>
      </c>
    </row>
    <row r="51" spans="1:3" x14ac:dyDescent="0.3">
      <c r="A51" s="164">
        <v>12</v>
      </c>
      <c r="B51" s="164">
        <v>-0.25090205118060549</v>
      </c>
      <c r="C51" s="164">
        <v>-0.44711649772340556</v>
      </c>
    </row>
    <row r="52" spans="1:3" x14ac:dyDescent="0.3">
      <c r="A52" s="164">
        <v>13</v>
      </c>
      <c r="B52" s="164">
        <v>-1.0791780998393081</v>
      </c>
      <c r="C52" s="164">
        <v>-0.39867936926045178</v>
      </c>
    </row>
    <row r="53" spans="1:3" x14ac:dyDescent="0.3">
      <c r="A53" s="164">
        <v>14</v>
      </c>
      <c r="B53" s="164">
        <v>-1.2365353329503166</v>
      </c>
      <c r="C53" s="164">
        <v>-0.34817424445734346</v>
      </c>
    </row>
    <row r="54" spans="1:3" x14ac:dyDescent="0.3">
      <c r="A54" s="164">
        <v>15</v>
      </c>
      <c r="B54" s="164">
        <v>-1.3096623631600086</v>
      </c>
      <c r="C54" s="164">
        <v>-0.80531589656166158</v>
      </c>
    </row>
    <row r="55" spans="1:3" x14ac:dyDescent="0.3">
      <c r="A55" s="164">
        <v>16</v>
      </c>
      <c r="B55" s="164">
        <v>-1.2412132032815002</v>
      </c>
      <c r="C55" s="164">
        <v>-0.46354498299453972</v>
      </c>
    </row>
    <row r="56" spans="1:3" x14ac:dyDescent="0.3">
      <c r="A56" s="164">
        <v>17</v>
      </c>
      <c r="B56" s="164">
        <v>-4.4819516283666729</v>
      </c>
      <c r="C56" s="164">
        <v>0.60263136655732286</v>
      </c>
    </row>
    <row r="57" spans="1:3" x14ac:dyDescent="0.3">
      <c r="A57" s="164">
        <v>18</v>
      </c>
      <c r="B57" s="164">
        <v>-5.7667796149123687</v>
      </c>
      <c r="C57" s="164">
        <v>-0.36303920307909099</v>
      </c>
    </row>
    <row r="58" spans="1:3" x14ac:dyDescent="0.3">
      <c r="A58" s="164">
        <v>19</v>
      </c>
      <c r="B58" s="164">
        <v>-3.8480084188006507</v>
      </c>
      <c r="C58" s="164">
        <v>-0.37661166133034962</v>
      </c>
    </row>
    <row r="59" spans="1:3" x14ac:dyDescent="0.3">
      <c r="A59" s="164">
        <v>20</v>
      </c>
      <c r="B59" s="164">
        <v>-0.85380144906404998</v>
      </c>
      <c r="C59" s="164">
        <v>1.78587891263822</v>
      </c>
    </row>
    <row r="60" spans="1:3" x14ac:dyDescent="0.3">
      <c r="A60" s="164">
        <v>21</v>
      </c>
      <c r="B60" s="164">
        <v>1.2131599702260631</v>
      </c>
      <c r="C60" s="164">
        <v>0.18147903939659682</v>
      </c>
    </row>
    <row r="61" spans="1:3" x14ac:dyDescent="0.3">
      <c r="A61" s="164">
        <v>22</v>
      </c>
      <c r="B61" s="164">
        <v>0.60762323082831049</v>
      </c>
      <c r="C61" s="164">
        <v>0.57463595167248949</v>
      </c>
    </row>
    <row r="62" spans="1:3" x14ac:dyDescent="0.3">
      <c r="A62" s="164">
        <v>23</v>
      </c>
      <c r="B62" s="164">
        <v>0.4311097268053955</v>
      </c>
      <c r="C62" s="164">
        <v>0.55857723089126454</v>
      </c>
    </row>
    <row r="63" spans="1:3" x14ac:dyDescent="0.3">
      <c r="A63" s="164">
        <v>24</v>
      </c>
      <c r="B63" s="164">
        <v>1.3500054358999285</v>
      </c>
      <c r="C63" s="164">
        <v>5.1941226839131494E-2</v>
      </c>
    </row>
    <row r="64" spans="1:3" x14ac:dyDescent="0.3">
      <c r="A64" s="164">
        <v>25</v>
      </c>
      <c r="B64" s="164">
        <v>0.30897908159360254</v>
      </c>
      <c r="C64" s="164">
        <v>0.97317893661339749</v>
      </c>
    </row>
    <row r="65" spans="1:3" x14ac:dyDescent="0.3">
      <c r="A65" s="164">
        <v>26</v>
      </c>
      <c r="B65" s="164">
        <v>0.26339455787630506</v>
      </c>
      <c r="C65" s="164">
        <v>0.22286390327932992</v>
      </c>
    </row>
    <row r="66" spans="1:3" x14ac:dyDescent="0.3">
      <c r="A66" s="164">
        <v>27</v>
      </c>
      <c r="B66" s="164">
        <v>-1.6219894364282506</v>
      </c>
      <c r="C66" s="164">
        <v>0.41905670867650047</v>
      </c>
    </row>
    <row r="67" spans="1:3" x14ac:dyDescent="0.3">
      <c r="A67" s="164">
        <v>28</v>
      </c>
      <c r="B67" s="164">
        <v>-2.470590646571349</v>
      </c>
      <c r="C67" s="164">
        <v>-0.49339441265458106</v>
      </c>
    </row>
    <row r="68" spans="1:3" x14ac:dyDescent="0.3">
      <c r="A68" s="164">
        <v>29</v>
      </c>
      <c r="B68" s="164">
        <v>2.562987444403797E-2</v>
      </c>
      <c r="C68" s="164">
        <v>0.55331187283047201</v>
      </c>
    </row>
    <row r="69" spans="1:3" x14ac:dyDescent="0.3">
      <c r="A69" s="164">
        <v>30</v>
      </c>
      <c r="B69" s="164">
        <v>2.1119029058631895</v>
      </c>
      <c r="C69" s="164">
        <v>0.64338877114472037</v>
      </c>
    </row>
    <row r="70" spans="1:3" x14ac:dyDescent="0.3">
      <c r="A70" s="164">
        <v>31</v>
      </c>
      <c r="B70" s="164">
        <v>0.54850148412268585</v>
      </c>
      <c r="C70" s="164">
        <v>-0.77476316357171482</v>
      </c>
    </row>
    <row r="71" spans="1:3" x14ac:dyDescent="0.3">
      <c r="A71" s="164">
        <v>32</v>
      </c>
      <c r="B71" s="164">
        <v>0.60061970412675247</v>
      </c>
      <c r="C71" s="164">
        <v>-0.20933951158854047</v>
      </c>
    </row>
    <row r="72" spans="1:3" x14ac:dyDescent="0.3">
      <c r="A72" s="164">
        <v>33</v>
      </c>
      <c r="B72" s="164">
        <v>-3.248966356820493E-2</v>
      </c>
      <c r="C72" s="164">
        <v>-0.42050923451069705</v>
      </c>
    </row>
    <row r="73" spans="1:3" x14ac:dyDescent="0.3">
      <c r="A73" s="164">
        <v>34</v>
      </c>
      <c r="B73" s="164">
        <v>-0.13363029817132832</v>
      </c>
      <c r="C73" s="164">
        <v>-0.54176330536424466</v>
      </c>
    </row>
    <row r="74" spans="1:3" x14ac:dyDescent="0.3">
      <c r="A74" s="164">
        <v>35</v>
      </c>
      <c r="B74" s="164">
        <v>-0.38340341501198283</v>
      </c>
      <c r="C74" s="164">
        <v>-0.2202561602474512</v>
      </c>
    </row>
    <row r="75" spans="1:3" x14ac:dyDescent="0.3">
      <c r="A75" s="164">
        <v>36</v>
      </c>
      <c r="B75" s="164">
        <v>-0.6236422378346056</v>
      </c>
      <c r="C75" s="164">
        <v>0.5435230608276882</v>
      </c>
    </row>
    <row r="76" spans="1:3" x14ac:dyDescent="0.3">
      <c r="A76" s="164">
        <v>37</v>
      </c>
      <c r="B76" s="164">
        <v>-1.7296660610232055</v>
      </c>
      <c r="C76" s="164">
        <v>0.79149725202414056</v>
      </c>
    </row>
    <row r="77" spans="1:3" x14ac:dyDescent="0.3">
      <c r="A77" s="164">
        <v>38</v>
      </c>
      <c r="B77" s="164">
        <v>-3.483974223088719</v>
      </c>
      <c r="C77" s="164">
        <v>0.71941411788154896</v>
      </c>
    </row>
    <row r="78" spans="1:3" x14ac:dyDescent="0.3">
      <c r="A78" s="164">
        <v>39</v>
      </c>
      <c r="B78" s="164">
        <v>-1.3236818989050732</v>
      </c>
      <c r="C78" s="164">
        <v>-0.64738168523969675</v>
      </c>
    </row>
    <row r="79" spans="1:3" x14ac:dyDescent="0.3">
      <c r="A79" s="164">
        <v>40</v>
      </c>
      <c r="B79" s="164">
        <v>0.145191940204693</v>
      </c>
      <c r="C79" s="164">
        <v>-1.2148156168738031</v>
      </c>
    </row>
    <row r="80" spans="1:3" x14ac:dyDescent="0.3">
      <c r="A80" s="164">
        <v>41</v>
      </c>
      <c r="B80" s="164">
        <v>1.9737978757525019</v>
      </c>
      <c r="C80" s="164">
        <v>-7.1768608915631971E-2</v>
      </c>
    </row>
    <row r="81" spans="1:3" x14ac:dyDescent="0.3">
      <c r="A81" s="164">
        <v>42</v>
      </c>
      <c r="B81" s="164">
        <v>0.93459428692806501</v>
      </c>
      <c r="C81" s="164">
        <v>0.21334230089541495</v>
      </c>
    </row>
    <row r="82" spans="1:3" x14ac:dyDescent="0.3">
      <c r="A82" s="164">
        <v>43</v>
      </c>
      <c r="B82" s="164">
        <v>0.51721311054005692</v>
      </c>
      <c r="C82" s="164">
        <v>2.2098934679993132E-2</v>
      </c>
    </row>
    <row r="83" spans="1:3" x14ac:dyDescent="0.3">
      <c r="A83" s="164">
        <v>44</v>
      </c>
      <c r="B83" s="164">
        <v>0.1345754050548077</v>
      </c>
      <c r="C83" s="164">
        <v>0.54718505613326229</v>
      </c>
    </row>
    <row r="84" spans="1:3" x14ac:dyDescent="0.3">
      <c r="A84" s="164">
        <v>45</v>
      </c>
      <c r="B84" s="164">
        <v>-1.5334286000361685E-2</v>
      </c>
      <c r="C84" s="164">
        <v>0.70393722190693164</v>
      </c>
    </row>
    <row r="85" spans="1:3" x14ac:dyDescent="0.3">
      <c r="A85" s="164">
        <v>46</v>
      </c>
      <c r="B85" s="164">
        <v>-0.33315268338816217</v>
      </c>
      <c r="C85" s="164">
        <v>-7.389740824402985E-2</v>
      </c>
    </row>
    <row r="86" spans="1:3" x14ac:dyDescent="0.3">
      <c r="A86" s="164">
        <v>47</v>
      </c>
      <c r="B86" s="164">
        <v>-1.4759908232860979</v>
      </c>
      <c r="C86" s="164">
        <v>-1.367467911220452</v>
      </c>
    </row>
    <row r="87" spans="1:3" x14ac:dyDescent="0.3">
      <c r="A87" s="164">
        <v>48</v>
      </c>
      <c r="B87" s="164">
        <v>-3.0640271852861787</v>
      </c>
      <c r="C87" s="164">
        <v>-0.79808134492045113</v>
      </c>
    </row>
    <row r="88" spans="1:3" x14ac:dyDescent="0.3">
      <c r="A88" s="164">
        <v>49</v>
      </c>
      <c r="B88" s="164">
        <v>1.2579609056930785E-3</v>
      </c>
      <c r="C88" s="164">
        <v>0.40827937837018691</v>
      </c>
    </row>
    <row r="89" spans="1:3" ht="15" thickBot="1" x14ac:dyDescent="0.35">
      <c r="A89" s="166">
        <v>50</v>
      </c>
      <c r="B89" s="166">
        <v>2.661516043730817</v>
      </c>
      <c r="C89" s="166">
        <v>-0.80504042846483692</v>
      </c>
    </row>
  </sheetData>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BOPbyWorldGDP_original</vt:lpstr>
      <vt:lpstr>BOPbyWorldGDP</vt:lpstr>
      <vt:lpstr>シミュレーション_単一モデル</vt:lpstr>
      <vt:lpstr>シミュレーション_二か国モデル</vt:lpstr>
      <vt:lpstr>OECSstat - 2 - 20250715model</vt:lpstr>
      <vt:lpstr>推計結果</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kazuhito kitamura</cp:lastModifiedBy>
  <dcterms:created xsi:type="dcterms:W3CDTF">2025-05-13T00:16:53Z</dcterms:created>
  <dcterms:modified xsi:type="dcterms:W3CDTF">2025-07-24T07:52:06Z</dcterms:modified>
</cp:coreProperties>
</file>